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990" activeTab="1"/>
  </bookViews>
  <sheets>
    <sheet name="KrycíList" sheetId="1" r:id="rId1"/>
    <sheet name="Rozpočet" sheetId="2" r:id="rId2"/>
  </sheets>
  <definedNames>
    <definedName name="__MAIN__">Rozpočet!$A$2:$AB$290</definedName>
    <definedName name="__MAIN1__">KrycíList!$A$1:$O$50</definedName>
    <definedName name="__MvymF__">Rozpočet!#REF!</definedName>
    <definedName name="__OobjF__">Rozpočet!$A$8:$AB$290</definedName>
    <definedName name="__OoddF__">Rozpočet!$A$10:$AB$41</definedName>
    <definedName name="__OradF__">Rozpočet!$A$12:$AB$12</definedName>
    <definedName name="Excel_BuiltIn_Print_Titles_2_1">Rozpočet!$2:$5</definedName>
    <definedName name="_xlnm.Print_Titles" localSheetId="1">Rozpočet!$2:$8</definedName>
  </definedNames>
  <calcPr calcId="145621" fullCalcOnLoad="1"/>
</workbook>
</file>

<file path=xl/calcChain.xml><?xml version="1.0" encoding="utf-8"?>
<calcChain xmlns="http://schemas.openxmlformats.org/spreadsheetml/2006/main">
  <c r="C17" i="1" l="1"/>
  <c r="D17" i="1"/>
  <c r="E17" i="1"/>
  <c r="F17" i="1"/>
  <c r="J23" i="1"/>
  <c r="H29" i="1" s="1"/>
  <c r="J29" i="1" s="1"/>
  <c r="H27" i="1"/>
  <c r="J27" i="1"/>
  <c r="J30" i="1" s="1"/>
  <c r="H28" i="1"/>
  <c r="J28" i="1"/>
  <c r="K34" i="1"/>
  <c r="K35" i="1"/>
  <c r="K36" i="1"/>
  <c r="D3" i="2"/>
  <c r="G3" i="2"/>
  <c r="H3" i="2"/>
  <c r="D4" i="2"/>
  <c r="G4" i="2"/>
  <c r="H4" i="2"/>
  <c r="G5" i="2"/>
  <c r="D7" i="2"/>
  <c r="P10" i="2"/>
  <c r="Q10" i="2"/>
  <c r="R10" i="2"/>
  <c r="K12" i="2"/>
  <c r="L12" i="2"/>
  <c r="N12" i="2"/>
  <c r="O12" i="2"/>
  <c r="K13" i="2"/>
  <c r="L13" i="2"/>
  <c r="M13" i="2"/>
  <c r="N13" i="2"/>
  <c r="O13" i="2"/>
  <c r="T13" i="2"/>
  <c r="K14" i="2"/>
  <c r="L14" i="2"/>
  <c r="N14" i="2"/>
  <c r="O14" i="2"/>
  <c r="K15" i="2"/>
  <c r="L15" i="2"/>
  <c r="M15" i="2"/>
  <c r="N15" i="2"/>
  <c r="O15" i="2"/>
  <c r="T15" i="2"/>
  <c r="K18" i="2"/>
  <c r="L18" i="2"/>
  <c r="N18" i="2"/>
  <c r="O18" i="2"/>
  <c r="K20" i="2"/>
  <c r="L20" i="2"/>
  <c r="M20" i="2"/>
  <c r="N20" i="2"/>
  <c r="O20" i="2"/>
  <c r="T20" i="2"/>
  <c r="K21" i="2"/>
  <c r="L21" i="2"/>
  <c r="N21" i="2"/>
  <c r="O21" i="2"/>
  <c r="K22" i="2"/>
  <c r="L22" i="2"/>
  <c r="M22" i="2"/>
  <c r="N22" i="2"/>
  <c r="O22" i="2"/>
  <c r="T22" i="2"/>
  <c r="K24" i="2"/>
  <c r="L24" i="2"/>
  <c r="N24" i="2"/>
  <c r="O24" i="2"/>
  <c r="K26" i="2"/>
  <c r="L26" i="2"/>
  <c r="M26" i="2"/>
  <c r="N26" i="2"/>
  <c r="O26" i="2"/>
  <c r="T26" i="2"/>
  <c r="K28" i="2"/>
  <c r="L28" i="2"/>
  <c r="N28" i="2"/>
  <c r="O28" i="2"/>
  <c r="K29" i="2"/>
  <c r="L29" i="2"/>
  <c r="M29" i="2"/>
  <c r="N29" i="2"/>
  <c r="O29" i="2"/>
  <c r="T29" i="2"/>
  <c r="K34" i="2"/>
  <c r="L34" i="2"/>
  <c r="N34" i="2"/>
  <c r="O34" i="2"/>
  <c r="K37" i="2"/>
  <c r="L37" i="2"/>
  <c r="M37" i="2"/>
  <c r="N37" i="2"/>
  <c r="O37" i="2"/>
  <c r="T37" i="2"/>
  <c r="K40" i="2"/>
  <c r="M40" i="2"/>
  <c r="N40" i="2"/>
  <c r="O40" i="2"/>
  <c r="P42" i="2"/>
  <c r="Q42" i="2"/>
  <c r="R42" i="2"/>
  <c r="K44" i="2"/>
  <c r="L44" i="2"/>
  <c r="N44" i="2"/>
  <c r="O44" i="2"/>
  <c r="K46" i="2"/>
  <c r="L46" i="2"/>
  <c r="L42" i="2" s="1"/>
  <c r="M46" i="2"/>
  <c r="N46" i="2"/>
  <c r="O46" i="2"/>
  <c r="T46" i="2"/>
  <c r="K47" i="2"/>
  <c r="L47" i="2"/>
  <c r="N47" i="2"/>
  <c r="O47" i="2"/>
  <c r="K48" i="2"/>
  <c r="L48" i="2"/>
  <c r="M48" i="2"/>
  <c r="N48" i="2"/>
  <c r="O48" i="2"/>
  <c r="T48" i="2"/>
  <c r="K50" i="2"/>
  <c r="L50" i="2"/>
  <c r="N50" i="2"/>
  <c r="O50" i="2"/>
  <c r="K51" i="2"/>
  <c r="L51" i="2"/>
  <c r="M51" i="2"/>
  <c r="N51" i="2"/>
  <c r="O51" i="2"/>
  <c r="T51" i="2"/>
  <c r="P53" i="2"/>
  <c r="Q53" i="2"/>
  <c r="R53" i="2"/>
  <c r="K55" i="2"/>
  <c r="K53" i="2" s="1"/>
  <c r="L55" i="2"/>
  <c r="N55" i="2"/>
  <c r="O55" i="2"/>
  <c r="O53" i="2" s="1"/>
  <c r="K58" i="2"/>
  <c r="T58" i="2" s="1"/>
  <c r="L58" i="2"/>
  <c r="M58" i="2"/>
  <c r="N58" i="2"/>
  <c r="N53" i="2" s="1"/>
  <c r="O58" i="2"/>
  <c r="K59" i="2"/>
  <c r="M59" i="2" s="1"/>
  <c r="L59" i="2"/>
  <c r="N59" i="2"/>
  <c r="O59" i="2"/>
  <c r="T59" i="2"/>
  <c r="K61" i="2"/>
  <c r="T61" i="2" s="1"/>
  <c r="L61" i="2"/>
  <c r="M61" i="2"/>
  <c r="N61" i="2"/>
  <c r="O61" i="2"/>
  <c r="K62" i="2"/>
  <c r="L62" i="2"/>
  <c r="M62" i="2"/>
  <c r="N62" i="2"/>
  <c r="O62" i="2"/>
  <c r="T62" i="2"/>
  <c r="K63" i="2"/>
  <c r="T63" i="2" s="1"/>
  <c r="L63" i="2"/>
  <c r="N63" i="2"/>
  <c r="O63" i="2"/>
  <c r="K64" i="2"/>
  <c r="T64" i="2" s="1"/>
  <c r="L64" i="2"/>
  <c r="M64" i="2"/>
  <c r="N64" i="2"/>
  <c r="O64" i="2"/>
  <c r="K65" i="2"/>
  <c r="T65" i="2" s="1"/>
  <c r="L65" i="2"/>
  <c r="N65" i="2"/>
  <c r="O65" i="2"/>
  <c r="K66" i="2"/>
  <c r="T66" i="2" s="1"/>
  <c r="L66" i="2"/>
  <c r="N66" i="2"/>
  <c r="O66" i="2"/>
  <c r="K68" i="2"/>
  <c r="M68" i="2"/>
  <c r="N68" i="2"/>
  <c r="O68" i="2"/>
  <c r="K70" i="2"/>
  <c r="L70" i="2"/>
  <c r="M70" i="2"/>
  <c r="N70" i="2"/>
  <c r="O70" i="2"/>
  <c r="T70" i="2"/>
  <c r="K71" i="2"/>
  <c r="M71" i="2"/>
  <c r="N71" i="2"/>
  <c r="O71" i="2"/>
  <c r="K73" i="2"/>
  <c r="T73" i="2" s="1"/>
  <c r="L73" i="2"/>
  <c r="N73" i="2"/>
  <c r="O73" i="2"/>
  <c r="K74" i="2"/>
  <c r="T74" i="2" s="1"/>
  <c r="L74" i="2"/>
  <c r="M74" i="2"/>
  <c r="N74" i="2"/>
  <c r="O74" i="2"/>
  <c r="K76" i="2"/>
  <c r="M76" i="2" s="1"/>
  <c r="L76" i="2"/>
  <c r="N76" i="2"/>
  <c r="O76" i="2"/>
  <c r="T76" i="2"/>
  <c r="K77" i="2"/>
  <c r="T77" i="2" s="1"/>
  <c r="L77" i="2"/>
  <c r="M77" i="2"/>
  <c r="N77" i="2"/>
  <c r="O77" i="2"/>
  <c r="K80" i="2"/>
  <c r="L80" i="2"/>
  <c r="M80" i="2"/>
  <c r="N80" i="2"/>
  <c r="O80" i="2"/>
  <c r="T80" i="2"/>
  <c r="K82" i="2"/>
  <c r="T82" i="2" s="1"/>
  <c r="L82" i="2"/>
  <c r="N82" i="2"/>
  <c r="O82" i="2"/>
  <c r="K83" i="2"/>
  <c r="T83" i="2" s="1"/>
  <c r="L83" i="2"/>
  <c r="M83" i="2"/>
  <c r="N83" i="2"/>
  <c r="O83" i="2"/>
  <c r="K84" i="2"/>
  <c r="T84" i="2" s="1"/>
  <c r="L84" i="2"/>
  <c r="N84" i="2"/>
  <c r="O84" i="2"/>
  <c r="K86" i="2"/>
  <c r="L86" i="2" s="1"/>
  <c r="M86" i="2"/>
  <c r="N86" i="2"/>
  <c r="O86" i="2"/>
  <c r="K87" i="2"/>
  <c r="T87" i="2" s="1"/>
  <c r="L87" i="2"/>
  <c r="M87" i="2"/>
  <c r="N87" i="2"/>
  <c r="O87" i="2"/>
  <c r="K89" i="2"/>
  <c r="L89" i="2"/>
  <c r="M89" i="2"/>
  <c r="N89" i="2"/>
  <c r="O89" i="2"/>
  <c r="T89" i="2"/>
  <c r="K91" i="2"/>
  <c r="T91" i="2" s="1"/>
  <c r="L91" i="2"/>
  <c r="M91" i="2"/>
  <c r="N91" i="2"/>
  <c r="O91" i="2"/>
  <c r="K94" i="2"/>
  <c r="L94" i="2"/>
  <c r="M94" i="2"/>
  <c r="N94" i="2"/>
  <c r="O94" i="2"/>
  <c r="T94" i="2"/>
  <c r="N96" i="2"/>
  <c r="P96" i="2"/>
  <c r="Q96" i="2"/>
  <c r="R96" i="2"/>
  <c r="K98" i="2"/>
  <c r="K96" i="2" s="1"/>
  <c r="L98" i="2"/>
  <c r="L96" i="2" s="1"/>
  <c r="N98" i="2"/>
  <c r="O98" i="2"/>
  <c r="O96" i="2" s="1"/>
  <c r="P101" i="2"/>
  <c r="Q101" i="2"/>
  <c r="R101" i="2"/>
  <c r="R9" i="2" s="1"/>
  <c r="R7" i="2" s="1"/>
  <c r="K103" i="2"/>
  <c r="K101" i="2" s="1"/>
  <c r="L103" i="2"/>
  <c r="M103" i="2"/>
  <c r="N103" i="2"/>
  <c r="O103" i="2"/>
  <c r="T103" i="2"/>
  <c r="K106" i="2"/>
  <c r="M106" i="2"/>
  <c r="N106" i="2"/>
  <c r="O106" i="2"/>
  <c r="O101" i="2" s="1"/>
  <c r="K107" i="2"/>
  <c r="T107" i="2" s="1"/>
  <c r="L107" i="2"/>
  <c r="N107" i="2"/>
  <c r="O107" i="2"/>
  <c r="K109" i="2"/>
  <c r="M109" i="2"/>
  <c r="N109" i="2"/>
  <c r="N101" i="2" s="1"/>
  <c r="O109" i="2"/>
  <c r="K112" i="2"/>
  <c r="L112" i="2"/>
  <c r="M112" i="2"/>
  <c r="N112" i="2"/>
  <c r="O112" i="2"/>
  <c r="T112" i="2"/>
  <c r="K113" i="2"/>
  <c r="M113" i="2"/>
  <c r="N113" i="2"/>
  <c r="O113" i="2"/>
  <c r="K114" i="2"/>
  <c r="L114" i="2" s="1"/>
  <c r="M114" i="2"/>
  <c r="N114" i="2"/>
  <c r="O114" i="2"/>
  <c r="K115" i="2"/>
  <c r="M115" i="2"/>
  <c r="N115" i="2"/>
  <c r="O115" i="2"/>
  <c r="K116" i="2"/>
  <c r="L116" i="2"/>
  <c r="M116" i="2"/>
  <c r="N116" i="2"/>
  <c r="O116" i="2"/>
  <c r="T116" i="2"/>
  <c r="K117" i="2"/>
  <c r="M117" i="2"/>
  <c r="N117" i="2"/>
  <c r="O117" i="2"/>
  <c r="K118" i="2"/>
  <c r="T118" i="2" s="1"/>
  <c r="L118" i="2"/>
  <c r="N118" i="2"/>
  <c r="O118" i="2"/>
  <c r="K119" i="2"/>
  <c r="M119" i="2"/>
  <c r="N119" i="2"/>
  <c r="O119" i="2"/>
  <c r="K120" i="2"/>
  <c r="L120" i="2"/>
  <c r="M120" i="2"/>
  <c r="N120" i="2"/>
  <c r="O120" i="2"/>
  <c r="T120" i="2"/>
  <c r="K122" i="2"/>
  <c r="M122" i="2"/>
  <c r="N122" i="2"/>
  <c r="O122" i="2"/>
  <c r="K123" i="2"/>
  <c r="T123" i="2" s="1"/>
  <c r="L123" i="2"/>
  <c r="N123" i="2"/>
  <c r="O123" i="2"/>
  <c r="K125" i="2"/>
  <c r="M125" i="2"/>
  <c r="N125" i="2"/>
  <c r="O125" i="2"/>
  <c r="L126" i="2"/>
  <c r="P126" i="2"/>
  <c r="Q126" i="2"/>
  <c r="R126" i="2"/>
  <c r="K128" i="2"/>
  <c r="T128" i="2" s="1"/>
  <c r="L128" i="2"/>
  <c r="N128" i="2"/>
  <c r="N126" i="2" s="1"/>
  <c r="O128" i="2"/>
  <c r="O126" i="2" s="1"/>
  <c r="K131" i="2"/>
  <c r="T131" i="2" s="1"/>
  <c r="L131" i="2"/>
  <c r="N131" i="2"/>
  <c r="O131" i="2"/>
  <c r="N133" i="2"/>
  <c r="P133" i="2"/>
  <c r="Q133" i="2"/>
  <c r="R133" i="2"/>
  <c r="K135" i="2"/>
  <c r="K133" i="2" s="1"/>
  <c r="L135" i="2"/>
  <c r="L133" i="2" s="1"/>
  <c r="M135" i="2"/>
  <c r="N135" i="2"/>
  <c r="O135" i="2"/>
  <c r="T135" i="2"/>
  <c r="K137" i="2"/>
  <c r="T137" i="2" s="1"/>
  <c r="L137" i="2"/>
  <c r="N137" i="2"/>
  <c r="O137" i="2"/>
  <c r="O133" i="2" s="1"/>
  <c r="K141" i="2"/>
  <c r="T141" i="2" s="1"/>
  <c r="L141" i="2"/>
  <c r="M141" i="2"/>
  <c r="N141" i="2"/>
  <c r="O141" i="2"/>
  <c r="P143" i="2"/>
  <c r="Q143" i="2"/>
  <c r="R143" i="2"/>
  <c r="K145" i="2"/>
  <c r="M145" i="2" s="1"/>
  <c r="M143" i="2" s="1"/>
  <c r="L145" i="2"/>
  <c r="L143" i="2" s="1"/>
  <c r="N145" i="2"/>
  <c r="O145" i="2"/>
  <c r="O143" i="2" s="1"/>
  <c r="T145" i="2"/>
  <c r="K147" i="2"/>
  <c r="T147" i="2" s="1"/>
  <c r="L147" i="2"/>
  <c r="M147" i="2"/>
  <c r="N147" i="2"/>
  <c r="N143" i="2" s="1"/>
  <c r="O147" i="2"/>
  <c r="P149" i="2"/>
  <c r="Q149" i="2"/>
  <c r="R149" i="2"/>
  <c r="K151" i="2"/>
  <c r="T151" i="2" s="1"/>
  <c r="L151" i="2"/>
  <c r="N151" i="2"/>
  <c r="O151" i="2"/>
  <c r="O149" i="2" s="1"/>
  <c r="K154" i="2"/>
  <c r="T154" i="2" s="1"/>
  <c r="L154" i="2"/>
  <c r="N154" i="2"/>
  <c r="O154" i="2"/>
  <c r="K157" i="2"/>
  <c r="M157" i="2"/>
  <c r="N157" i="2"/>
  <c r="O157" i="2"/>
  <c r="K159" i="2"/>
  <c r="L159" i="2"/>
  <c r="M159" i="2"/>
  <c r="N159" i="2"/>
  <c r="O159" i="2"/>
  <c r="T159" i="2"/>
  <c r="K160" i="2"/>
  <c r="T160" i="2" s="1"/>
  <c r="L160" i="2"/>
  <c r="N160" i="2"/>
  <c r="O160" i="2"/>
  <c r="K163" i="2"/>
  <c r="L163" i="2" s="1"/>
  <c r="M163" i="2"/>
  <c r="N163" i="2"/>
  <c r="O163" i="2"/>
  <c r="P165" i="2"/>
  <c r="Q165" i="2"/>
  <c r="R165" i="2"/>
  <c r="K167" i="2"/>
  <c r="M167" i="2" s="1"/>
  <c r="L167" i="2"/>
  <c r="N167" i="2"/>
  <c r="O167" i="2"/>
  <c r="O165" i="2" s="1"/>
  <c r="T167" i="2"/>
  <c r="K168" i="2"/>
  <c r="M168" i="2"/>
  <c r="N168" i="2"/>
  <c r="N165" i="2" s="1"/>
  <c r="O168" i="2"/>
  <c r="K170" i="2"/>
  <c r="T170" i="2" s="1"/>
  <c r="L170" i="2"/>
  <c r="M170" i="2"/>
  <c r="N170" i="2"/>
  <c r="O170" i="2"/>
  <c r="K172" i="2"/>
  <c r="M172" i="2"/>
  <c r="N172" i="2"/>
  <c r="O172" i="2"/>
  <c r="K174" i="2"/>
  <c r="M174" i="2" s="1"/>
  <c r="L174" i="2"/>
  <c r="N174" i="2"/>
  <c r="O174" i="2"/>
  <c r="T174" i="2"/>
  <c r="K176" i="2"/>
  <c r="M176" i="2"/>
  <c r="N176" i="2"/>
  <c r="O176" i="2"/>
  <c r="P178" i="2"/>
  <c r="Q178" i="2"/>
  <c r="R178" i="2"/>
  <c r="S178" i="2"/>
  <c r="K181" i="2"/>
  <c r="L181" i="2"/>
  <c r="M181" i="2"/>
  <c r="N181" i="2"/>
  <c r="O181" i="2"/>
  <c r="T181" i="2"/>
  <c r="K182" i="2"/>
  <c r="M182" i="2"/>
  <c r="N182" i="2"/>
  <c r="O182" i="2"/>
  <c r="O178" i="2" s="1"/>
  <c r="K184" i="2"/>
  <c r="L184" i="2"/>
  <c r="M184" i="2"/>
  <c r="N184" i="2"/>
  <c r="O184" i="2"/>
  <c r="T184" i="2"/>
  <c r="K185" i="2"/>
  <c r="M185" i="2"/>
  <c r="N185" i="2"/>
  <c r="O185" i="2"/>
  <c r="K187" i="2"/>
  <c r="L187" i="2"/>
  <c r="M187" i="2"/>
  <c r="N187" i="2"/>
  <c r="O187" i="2"/>
  <c r="T187" i="2"/>
  <c r="K188" i="2"/>
  <c r="M188" i="2"/>
  <c r="N188" i="2"/>
  <c r="O188" i="2"/>
  <c r="K190" i="2"/>
  <c r="L190" i="2"/>
  <c r="M190" i="2"/>
  <c r="N190" i="2"/>
  <c r="O190" i="2"/>
  <c r="T190" i="2"/>
  <c r="K191" i="2"/>
  <c r="M191" i="2"/>
  <c r="N191" i="2"/>
  <c r="O191" i="2"/>
  <c r="K193" i="2"/>
  <c r="L193" i="2"/>
  <c r="M193" i="2"/>
  <c r="N193" i="2"/>
  <c r="O193" i="2"/>
  <c r="T193" i="2"/>
  <c r="K194" i="2"/>
  <c r="M194" i="2"/>
  <c r="N194" i="2"/>
  <c r="O194" i="2"/>
  <c r="K196" i="2"/>
  <c r="L196" i="2"/>
  <c r="M196" i="2"/>
  <c r="N196" i="2"/>
  <c r="O196" i="2"/>
  <c r="T196" i="2"/>
  <c r="K197" i="2"/>
  <c r="M197" i="2"/>
  <c r="N197" i="2"/>
  <c r="O197" i="2"/>
  <c r="K199" i="2"/>
  <c r="L199" i="2"/>
  <c r="M199" i="2"/>
  <c r="N199" i="2"/>
  <c r="O199" i="2"/>
  <c r="T199" i="2"/>
  <c r="K200" i="2"/>
  <c r="M200" i="2"/>
  <c r="N200" i="2"/>
  <c r="O200" i="2"/>
  <c r="P202" i="2"/>
  <c r="Q202" i="2"/>
  <c r="R202" i="2"/>
  <c r="K205" i="2"/>
  <c r="L205" i="2"/>
  <c r="N205" i="2"/>
  <c r="N202" i="2" s="1"/>
  <c r="O205" i="2"/>
  <c r="K206" i="2"/>
  <c r="L206" i="2"/>
  <c r="L202" i="2" s="1"/>
  <c r="M206" i="2"/>
  <c r="N206" i="2"/>
  <c r="O206" i="2"/>
  <c r="T206" i="2"/>
  <c r="K208" i="2"/>
  <c r="L208" i="2"/>
  <c r="N208" i="2"/>
  <c r="O208" i="2"/>
  <c r="K210" i="2"/>
  <c r="L210" i="2"/>
  <c r="M210" i="2"/>
  <c r="N210" i="2"/>
  <c r="O210" i="2"/>
  <c r="T210" i="2"/>
  <c r="K212" i="2"/>
  <c r="L212" i="2"/>
  <c r="N212" i="2"/>
  <c r="O212" i="2"/>
  <c r="K213" i="2"/>
  <c r="L213" i="2"/>
  <c r="M213" i="2"/>
  <c r="N213" i="2"/>
  <c r="O213" i="2"/>
  <c r="T213" i="2"/>
  <c r="P215" i="2"/>
  <c r="Q215" i="2"/>
  <c r="R215" i="2"/>
  <c r="S215" i="2"/>
  <c r="K217" i="2"/>
  <c r="L217" i="2"/>
  <c r="L215" i="2" s="1"/>
  <c r="M217" i="2"/>
  <c r="N217" i="2"/>
  <c r="O217" i="2"/>
  <c r="T217" i="2"/>
  <c r="K220" i="2"/>
  <c r="L220" i="2"/>
  <c r="N220" i="2"/>
  <c r="N215" i="2" s="1"/>
  <c r="O220" i="2"/>
  <c r="K221" i="2"/>
  <c r="L221" i="2"/>
  <c r="M221" i="2"/>
  <c r="N221" i="2"/>
  <c r="O221" i="2"/>
  <c r="T221" i="2"/>
  <c r="K222" i="2"/>
  <c r="L222" i="2"/>
  <c r="N222" i="2"/>
  <c r="O222" i="2"/>
  <c r="O215" i="2" s="1"/>
  <c r="K223" i="2"/>
  <c r="L223" i="2"/>
  <c r="M223" i="2"/>
  <c r="N223" i="2"/>
  <c r="O223" i="2"/>
  <c r="T223" i="2"/>
  <c r="O225" i="2"/>
  <c r="P225" i="2"/>
  <c r="Q225" i="2"/>
  <c r="R225" i="2"/>
  <c r="S225" i="2"/>
  <c r="K227" i="2"/>
  <c r="L227" i="2"/>
  <c r="L225" i="2" s="1"/>
  <c r="M227" i="2"/>
  <c r="N227" i="2"/>
  <c r="O227" i="2"/>
  <c r="T227" i="2"/>
  <c r="K228" i="2"/>
  <c r="L228" i="2"/>
  <c r="N228" i="2"/>
  <c r="N225" i="2" s="1"/>
  <c r="O228" i="2"/>
  <c r="P230" i="2"/>
  <c r="Q230" i="2"/>
  <c r="R230" i="2"/>
  <c r="K232" i="2"/>
  <c r="L232" i="2"/>
  <c r="N232" i="2"/>
  <c r="N230" i="2" s="1"/>
  <c r="O232" i="2"/>
  <c r="K235" i="2"/>
  <c r="L235" i="2"/>
  <c r="L230" i="2" s="1"/>
  <c r="M235" i="2"/>
  <c r="N235" i="2"/>
  <c r="O235" i="2"/>
  <c r="T235" i="2"/>
  <c r="K237" i="2"/>
  <c r="L237" i="2"/>
  <c r="N237" i="2"/>
  <c r="O237" i="2"/>
  <c r="K239" i="2"/>
  <c r="L239" i="2"/>
  <c r="M239" i="2"/>
  <c r="N239" i="2"/>
  <c r="O239" i="2"/>
  <c r="T239" i="2"/>
  <c r="K242" i="2"/>
  <c r="L242" i="2"/>
  <c r="N242" i="2"/>
  <c r="O242" i="2"/>
  <c r="K244" i="2"/>
  <c r="L244" i="2"/>
  <c r="M244" i="2"/>
  <c r="N244" i="2"/>
  <c r="O244" i="2"/>
  <c r="T244" i="2"/>
  <c r="K245" i="2"/>
  <c r="L245" i="2"/>
  <c r="N245" i="2"/>
  <c r="O245" i="2"/>
  <c r="K246" i="2"/>
  <c r="L246" i="2"/>
  <c r="M246" i="2"/>
  <c r="N246" i="2"/>
  <c r="O246" i="2"/>
  <c r="T246" i="2"/>
  <c r="K247" i="2"/>
  <c r="L247" i="2"/>
  <c r="N247" i="2"/>
  <c r="O247" i="2"/>
  <c r="K249" i="2"/>
  <c r="L249" i="2"/>
  <c r="M249" i="2"/>
  <c r="N249" i="2"/>
  <c r="O249" i="2"/>
  <c r="T249" i="2"/>
  <c r="K251" i="2"/>
  <c r="L251" i="2"/>
  <c r="N251" i="2"/>
  <c r="O251" i="2"/>
  <c r="P253" i="2"/>
  <c r="Q253" i="2"/>
  <c r="R253" i="2"/>
  <c r="K255" i="2"/>
  <c r="L255" i="2"/>
  <c r="N255" i="2"/>
  <c r="N253" i="2" s="1"/>
  <c r="O255" i="2"/>
  <c r="K257" i="2"/>
  <c r="L257" i="2"/>
  <c r="L253" i="2" s="1"/>
  <c r="M257" i="2"/>
  <c r="N257" i="2"/>
  <c r="O257" i="2"/>
  <c r="T257" i="2"/>
  <c r="K258" i="2"/>
  <c r="L258" i="2"/>
  <c r="N258" i="2"/>
  <c r="O258" i="2"/>
  <c r="K259" i="2"/>
  <c r="L259" i="2"/>
  <c r="M259" i="2"/>
  <c r="N259" i="2"/>
  <c r="O259" i="2"/>
  <c r="T259" i="2"/>
  <c r="K262" i="2"/>
  <c r="L262" i="2"/>
  <c r="N262" i="2"/>
  <c r="O262" i="2"/>
  <c r="K263" i="2"/>
  <c r="L263" i="2"/>
  <c r="M263" i="2"/>
  <c r="N263" i="2"/>
  <c r="O263" i="2"/>
  <c r="T263" i="2"/>
  <c r="K264" i="2"/>
  <c r="L264" i="2"/>
  <c r="N264" i="2"/>
  <c r="O264" i="2"/>
  <c r="K266" i="2"/>
  <c r="L266" i="2"/>
  <c r="M266" i="2"/>
  <c r="N266" i="2"/>
  <c r="O266" i="2"/>
  <c r="T266" i="2"/>
  <c r="K267" i="2"/>
  <c r="L267" i="2"/>
  <c r="N267" i="2"/>
  <c r="O267" i="2"/>
  <c r="K268" i="2"/>
  <c r="L268" i="2"/>
  <c r="M268" i="2"/>
  <c r="N268" i="2"/>
  <c r="O268" i="2"/>
  <c r="T268" i="2"/>
  <c r="K269" i="2"/>
  <c r="L269" i="2"/>
  <c r="N269" i="2"/>
  <c r="O269" i="2"/>
  <c r="K270" i="2"/>
  <c r="L270" i="2"/>
  <c r="M270" i="2"/>
  <c r="N270" i="2"/>
  <c r="O270" i="2"/>
  <c r="T270" i="2"/>
  <c r="K271" i="2"/>
  <c r="L271" i="2"/>
  <c r="N271" i="2"/>
  <c r="O271" i="2"/>
  <c r="L272" i="2"/>
  <c r="P272" i="2"/>
  <c r="Q272" i="2"/>
  <c r="R272" i="2"/>
  <c r="K274" i="2"/>
  <c r="L274" i="2"/>
  <c r="N274" i="2"/>
  <c r="N272" i="2" s="1"/>
  <c r="O274" i="2"/>
  <c r="O272" i="2" s="1"/>
  <c r="L275" i="2"/>
  <c r="P275" i="2"/>
  <c r="Q275" i="2"/>
  <c r="R275" i="2"/>
  <c r="K277" i="2"/>
  <c r="L277" i="2"/>
  <c r="N277" i="2"/>
  <c r="N275" i="2" s="1"/>
  <c r="O277" i="2"/>
  <c r="O275" i="2" s="1"/>
  <c r="P279" i="2"/>
  <c r="Q279" i="2"/>
  <c r="R279" i="2"/>
  <c r="K281" i="2"/>
  <c r="L281" i="2"/>
  <c r="N281" i="2"/>
  <c r="N279" i="2" s="1"/>
  <c r="O281" i="2"/>
  <c r="K283" i="2"/>
  <c r="L283" i="2"/>
  <c r="L279" i="2" s="1"/>
  <c r="M283" i="2"/>
  <c r="N283" i="2"/>
  <c r="O283" i="2"/>
  <c r="T283" i="2"/>
  <c r="K285" i="2"/>
  <c r="L285" i="2"/>
  <c r="N285" i="2"/>
  <c r="O285" i="2"/>
  <c r="K287" i="2"/>
  <c r="L287" i="2"/>
  <c r="M287" i="2"/>
  <c r="N287" i="2"/>
  <c r="O287" i="2"/>
  <c r="T287" i="2"/>
  <c r="K288" i="2"/>
  <c r="N288" i="2"/>
  <c r="E18" i="1" s="1"/>
  <c r="O288" i="2"/>
  <c r="F18" i="1" s="1"/>
  <c r="P288" i="2"/>
  <c r="Q288" i="2"/>
  <c r="R288" i="2"/>
  <c r="S288" i="2"/>
  <c r="K290" i="2"/>
  <c r="L290" i="2"/>
  <c r="L288" i="2" s="1"/>
  <c r="C18" i="1" s="1"/>
  <c r="M290" i="2"/>
  <c r="M288" i="2" s="1"/>
  <c r="D18" i="1" s="1"/>
  <c r="N290" i="2"/>
  <c r="O290" i="2"/>
  <c r="T290" i="2"/>
  <c r="F16" i="1" l="1"/>
  <c r="O253" i="2"/>
  <c r="O202" i="2"/>
  <c r="O279" i="2"/>
  <c r="C16" i="1"/>
  <c r="T274" i="2"/>
  <c r="K272" i="2"/>
  <c r="S272" i="2"/>
  <c r="M274" i="2"/>
  <c r="M272" i="2" s="1"/>
  <c r="O230" i="2"/>
  <c r="T285" i="2"/>
  <c r="M285" i="2"/>
  <c r="E16" i="1"/>
  <c r="T271" i="2"/>
  <c r="M271" i="2"/>
  <c r="T267" i="2"/>
  <c r="M267" i="2"/>
  <c r="T262" i="2"/>
  <c r="M262" i="2"/>
  <c r="T255" i="2"/>
  <c r="K253" i="2"/>
  <c r="S253" i="2"/>
  <c r="M255" i="2"/>
  <c r="T251" i="2"/>
  <c r="M251" i="2"/>
  <c r="T245" i="2"/>
  <c r="M245" i="2"/>
  <c r="T237" i="2"/>
  <c r="M237" i="2"/>
  <c r="T222" i="2"/>
  <c r="M222" i="2"/>
  <c r="T212" i="2"/>
  <c r="M212" i="2"/>
  <c r="T205" i="2"/>
  <c r="K202" i="2"/>
  <c r="S202" i="2"/>
  <c r="M205" i="2"/>
  <c r="L200" i="2"/>
  <c r="T200" i="2"/>
  <c r="L194" i="2"/>
  <c r="T194" i="2"/>
  <c r="L188" i="2"/>
  <c r="T188" i="2"/>
  <c r="K178" i="2"/>
  <c r="T178" i="2" s="1"/>
  <c r="L182" i="2"/>
  <c r="T182" i="2"/>
  <c r="M178" i="2"/>
  <c r="L178" i="2"/>
  <c r="T96" i="2"/>
  <c r="T53" i="2"/>
  <c r="T288" i="2"/>
  <c r="T281" i="2"/>
  <c r="K279" i="2"/>
  <c r="S279" i="2"/>
  <c r="M281" i="2"/>
  <c r="M279" i="2" s="1"/>
  <c r="T277" i="2"/>
  <c r="K275" i="2"/>
  <c r="S275" i="2"/>
  <c r="M277" i="2"/>
  <c r="M275" i="2" s="1"/>
  <c r="D16" i="1" s="1"/>
  <c r="T269" i="2"/>
  <c r="M269" i="2"/>
  <c r="T264" i="2"/>
  <c r="M264" i="2"/>
  <c r="T258" i="2"/>
  <c r="M258" i="2"/>
  <c r="T247" i="2"/>
  <c r="M247" i="2"/>
  <c r="T242" i="2"/>
  <c r="M242" i="2"/>
  <c r="T232" i="2"/>
  <c r="K230" i="2"/>
  <c r="T230" i="2" s="1"/>
  <c r="S230" i="2"/>
  <c r="M232" i="2"/>
  <c r="T228" i="2"/>
  <c r="M228" i="2"/>
  <c r="M225" i="2" s="1"/>
  <c r="K225" i="2"/>
  <c r="T225" i="2" s="1"/>
  <c r="T220" i="2"/>
  <c r="M220" i="2"/>
  <c r="M215" i="2" s="1"/>
  <c r="K215" i="2"/>
  <c r="T215" i="2" s="1"/>
  <c r="T208" i="2"/>
  <c r="M208" i="2"/>
  <c r="L197" i="2"/>
  <c r="T197" i="2"/>
  <c r="L191" i="2"/>
  <c r="T191" i="2"/>
  <c r="L185" i="2"/>
  <c r="T185" i="2"/>
  <c r="M165" i="2"/>
  <c r="T133" i="2"/>
  <c r="L10" i="2"/>
  <c r="L113" i="2"/>
  <c r="T113" i="2"/>
  <c r="L106" i="2"/>
  <c r="T106" i="2"/>
  <c r="K143" i="2"/>
  <c r="T143" i="2" s="1"/>
  <c r="S96" i="2"/>
  <c r="S165" i="2"/>
  <c r="T163" i="2"/>
  <c r="M160" i="2"/>
  <c r="L157" i="2"/>
  <c r="L149" i="2" s="1"/>
  <c r="T157" i="2"/>
  <c r="M154" i="2"/>
  <c r="N149" i="2"/>
  <c r="K149" i="2"/>
  <c r="S143" i="2"/>
  <c r="M137" i="2"/>
  <c r="M133" i="2" s="1"/>
  <c r="M131" i="2"/>
  <c r="K126" i="2"/>
  <c r="L125" i="2"/>
  <c r="T125" i="2"/>
  <c r="M123" i="2"/>
  <c r="L119" i="2"/>
  <c r="T119" i="2"/>
  <c r="M118" i="2"/>
  <c r="L115" i="2"/>
  <c r="L101" i="2" s="1"/>
  <c r="T115" i="2"/>
  <c r="L109" i="2"/>
  <c r="T109" i="2"/>
  <c r="M107" i="2"/>
  <c r="M101" i="2" s="1"/>
  <c r="M98" i="2"/>
  <c r="M96" i="2" s="1"/>
  <c r="M82" i="2"/>
  <c r="M73" i="2"/>
  <c r="L68" i="2"/>
  <c r="L53" i="2" s="1"/>
  <c r="T68" i="2"/>
  <c r="M66" i="2"/>
  <c r="M63" i="2"/>
  <c r="M55" i="2"/>
  <c r="M53" i="2" s="1"/>
  <c r="O42" i="2"/>
  <c r="O10" i="2"/>
  <c r="L172" i="2"/>
  <c r="T172" i="2"/>
  <c r="K165" i="2"/>
  <c r="S53" i="2"/>
  <c r="T50" i="2"/>
  <c r="M50" i="2"/>
  <c r="T44" i="2"/>
  <c r="K42" i="2"/>
  <c r="S42" i="2"/>
  <c r="M44" i="2"/>
  <c r="M42" i="2" s="1"/>
  <c r="T34" i="2"/>
  <c r="M34" i="2"/>
  <c r="T24" i="2"/>
  <c r="M24" i="2"/>
  <c r="T18" i="2"/>
  <c r="M18" i="2"/>
  <c r="T12" i="2"/>
  <c r="K10" i="2"/>
  <c r="S10" i="2"/>
  <c r="M12" i="2"/>
  <c r="P9" i="2"/>
  <c r="P7" i="2" s="1"/>
  <c r="N178" i="2"/>
  <c r="L176" i="2"/>
  <c r="T176" i="2"/>
  <c r="L168" i="2"/>
  <c r="L165" i="2" s="1"/>
  <c r="T168" i="2"/>
  <c r="M151" i="2"/>
  <c r="S149" i="2"/>
  <c r="S133" i="2"/>
  <c r="M128" i="2"/>
  <c r="M126" i="2" s="1"/>
  <c r="S126" i="2"/>
  <c r="T114" i="2"/>
  <c r="S101" i="2"/>
  <c r="T101" i="2" s="1"/>
  <c r="T98" i="2"/>
  <c r="T86" i="2"/>
  <c r="M84" i="2"/>
  <c r="M65" i="2"/>
  <c r="T55" i="2"/>
  <c r="T47" i="2"/>
  <c r="M47" i="2"/>
  <c r="N42" i="2"/>
  <c r="L40" i="2"/>
  <c r="T40" i="2"/>
  <c r="T28" i="2"/>
  <c r="M28" i="2"/>
  <c r="T21" i="2"/>
  <c r="M21" i="2"/>
  <c r="T14" i="2"/>
  <c r="M14" i="2"/>
  <c r="N10" i="2"/>
  <c r="L122" i="2"/>
  <c r="T122" i="2"/>
  <c r="L117" i="2"/>
  <c r="T117" i="2"/>
  <c r="L71" i="2"/>
  <c r="T71" i="2"/>
  <c r="Q9" i="2"/>
  <c r="Q7" i="2" s="1"/>
  <c r="M230" i="2" l="1"/>
  <c r="T275" i="2"/>
  <c r="K9" i="2"/>
  <c r="T10" i="2"/>
  <c r="M202" i="2"/>
  <c r="T253" i="2"/>
  <c r="M10" i="2"/>
  <c r="T42" i="2"/>
  <c r="F15" i="1"/>
  <c r="O9" i="2"/>
  <c r="O7" i="2" s="1"/>
  <c r="F19" i="1" s="1"/>
  <c r="L9" i="2"/>
  <c r="L7" i="2" s="1"/>
  <c r="C19" i="1" s="1"/>
  <c r="C15" i="1"/>
  <c r="T279" i="2"/>
  <c r="E15" i="1"/>
  <c r="N9" i="2"/>
  <c r="N7" i="2" s="1"/>
  <c r="M149" i="2"/>
  <c r="S9" i="2"/>
  <c r="T165" i="2"/>
  <c r="T126" i="2"/>
  <c r="T149" i="2"/>
  <c r="T202" i="2"/>
  <c r="M253" i="2"/>
  <c r="T272" i="2"/>
  <c r="S7" i="2" l="1"/>
  <c r="C27" i="1"/>
  <c r="C28" i="1"/>
  <c r="E28" i="1" s="1"/>
  <c r="F20" i="1"/>
  <c r="E22" i="1" s="1"/>
  <c r="C20" i="1"/>
  <c r="E19" i="1"/>
  <c r="E20" i="1" s="1"/>
  <c r="M9" i="2"/>
  <c r="M7" i="2" s="1"/>
  <c r="D19" i="1" s="1"/>
  <c r="D15" i="1"/>
  <c r="T9" i="2"/>
  <c r="K7" i="2"/>
  <c r="T7" i="2" s="1"/>
  <c r="E27" i="1" l="1"/>
  <c r="E30" i="1" s="1"/>
  <c r="D20" i="1"/>
  <c r="E21" i="1"/>
  <c r="E23" i="1" s="1"/>
  <c r="C29" i="1" s="1"/>
  <c r="E29" i="1" s="1"/>
  <c r="C30" i="1" l="1"/>
  <c r="B33" i="1" s="1"/>
</calcChain>
</file>

<file path=xl/comments1.xml><?xml version="1.0" encoding="utf-8"?>
<comments xmlns="http://schemas.openxmlformats.org/spreadsheetml/2006/main">
  <authors>
    <author/>
  </authors>
  <commentList>
    <comment ref="G9" authorId="0">
      <text>
        <r>
          <rPr>
            <sz val="10"/>
            <rFont val="Arial"/>
            <family val="2"/>
            <charset val="238"/>
          </rPr>
          <t>Rozpočet vychází z textových a výkresových částí dokumentace.
Cenová soustava : ÚRS Praha 2016
Cenové a technické podmínky katalogů jsou přístupné na stránce www.cs-urs.cz.
Výměry, pokud není výpočet uveden, odečtením křivek CAD v projektové dokumentaci.</t>
        </r>
      </text>
    </comment>
  </commentList>
</comments>
</file>

<file path=xl/sharedStrings.xml><?xml version="1.0" encoding="utf-8"?>
<sst xmlns="http://schemas.openxmlformats.org/spreadsheetml/2006/main" count="876" uniqueCount="499">
  <si>
    <t>Krycí list zadání</t>
  </si>
  <si>
    <t>Zakázka :</t>
  </si>
  <si>
    <t>Rekonstrukce zahrady MŠ na ulici Matrosovova v Ostravě</t>
  </si>
  <si>
    <t>Část :</t>
  </si>
  <si>
    <t>Faktura :</t>
  </si>
  <si>
    <t>Zakázka číslo :</t>
  </si>
  <si>
    <t>MOJ16029</t>
  </si>
  <si>
    <t>Umístění :</t>
  </si>
  <si>
    <t>Ostrava - Mariánské Hory</t>
  </si>
  <si>
    <t>Stavební objekt číslo :</t>
  </si>
  <si>
    <t>Investor :</t>
  </si>
  <si>
    <t>Statutární město Ostrava, MěOb Mariánské Hory a Hulváky</t>
  </si>
  <si>
    <t>Rozpočet číslo :</t>
  </si>
  <si>
    <t>c:\RozpNz\Data;MOJ16029</t>
  </si>
  <si>
    <t>Objednal :</t>
  </si>
  <si>
    <t>Dodatek číslo :</t>
  </si>
  <si>
    <t>Projektant :</t>
  </si>
  <si>
    <t>Ateliér Genius loci, s.r.o.</t>
  </si>
  <si>
    <t>Archivní číslo :</t>
  </si>
  <si>
    <t>Zpracoval :</t>
  </si>
  <si>
    <t>Ing. Václav Mojžíšek</t>
  </si>
  <si>
    <t>Datum :</t>
  </si>
  <si>
    <t>03/05/2016</t>
  </si>
  <si>
    <t>Soupis prací vychází z textových a výkresových částí dokumentace.</t>
  </si>
  <si>
    <t>Cenová soustava :</t>
  </si>
  <si>
    <t>ÚRS Praha</t>
  </si>
  <si>
    <t>Soubor :</t>
  </si>
  <si>
    <t>Cenové a technické podmínky katalogů jsou přístupné na stránce www.cs-urs.cz.</t>
  </si>
  <si>
    <t>Rozpočtové náklady [Kč]</t>
  </si>
  <si>
    <t>Ostatní náklady</t>
  </si>
  <si>
    <t>Vypracoval:</t>
  </si>
  <si>
    <t>Typ oddílu</t>
  </si>
  <si>
    <t>Dodávka</t>
  </si>
  <si>
    <t>Montáž</t>
  </si>
  <si>
    <t>HZS</t>
  </si>
  <si>
    <t>Přirážky</t>
  </si>
  <si>
    <t>Název nákladu</t>
  </si>
  <si>
    <t>Částka</t>
  </si>
  <si>
    <t>Sazba DPH</t>
  </si>
  <si>
    <t>HSV</t>
  </si>
  <si>
    <t>PSV</t>
  </si>
  <si>
    <t>MON</t>
  </si>
  <si>
    <t>VRN</t>
  </si>
  <si>
    <t>OST</t>
  </si>
  <si>
    <t>Dne:</t>
  </si>
  <si>
    <t>Celkem</t>
  </si>
  <si>
    <t>Základní rozpočtové náklady</t>
  </si>
  <si>
    <t>Odsouhlasil:</t>
  </si>
  <si>
    <t>Celkové rozpočtové náklady (bezDPH)</t>
  </si>
  <si>
    <t>Celkové ostatní náklady</t>
  </si>
  <si>
    <t>Daň z přidané hodnoty (Rozpočet+Ostatní)</t>
  </si>
  <si>
    <t>Dílčí DPH</t>
  </si>
  <si>
    <t>Sazba[%]</t>
  </si>
  <si>
    <t>Základ</t>
  </si>
  <si>
    <t>Daň</t>
  </si>
  <si>
    <t>Základna</t>
  </si>
  <si>
    <t>Razítko:</t>
  </si>
  <si>
    <t>Celkové náklady (Rozpočet +Ostatní) vč. DPH</t>
  </si>
  <si>
    <t>Účelové měrné jednotky (bez DPH)</t>
  </si>
  <si>
    <t>Název MJ</t>
  </si>
  <si>
    <t>Počet MJ</t>
  </si>
  <si>
    <t>Náklady/MJ</t>
  </si>
  <si>
    <t>.Hdr</t>
  </si>
  <si>
    <t>Objekt</t>
  </si>
  <si>
    <t>Oddíl</t>
  </si>
  <si>
    <t>Druh</t>
  </si>
  <si>
    <t>Řádek</t>
  </si>
  <si>
    <t>Číslo(SKP)</t>
  </si>
  <si>
    <t>Název</t>
  </si>
  <si>
    <t>Množství [Mj]</t>
  </si>
  <si>
    <t>Mj</t>
  </si>
  <si>
    <t>Sazba [Kč]</t>
  </si>
  <si>
    <t>Cena celkem</t>
  </si>
  <si>
    <t>Hmoty1[t] za Mj</t>
  </si>
  <si>
    <t>Hmoty2[t] za Mj</t>
  </si>
  <si>
    <t>Normohodiny</t>
  </si>
  <si>
    <t>Dph</t>
  </si>
  <si>
    <t>Soupis prací</t>
  </si>
  <si>
    <t>.</t>
  </si>
  <si>
    <t>Ř</t>
  </si>
  <si>
    <t>Popis řádku</t>
  </si>
  <si>
    <t>Množství Mj</t>
  </si>
  <si>
    <t>Sazba</t>
  </si>
  <si>
    <t>Cena
celkem</t>
  </si>
  <si>
    <t>Hm1[t]/Mj</t>
  </si>
  <si>
    <t>Hm2[t]/Mj</t>
  </si>
  <si>
    <t>Nhod/Mj</t>
  </si>
  <si>
    <t>% Dph</t>
  </si>
  <si>
    <t>Cena vč. DPH</t>
  </si>
  <si>
    <t>001</t>
  </si>
  <si>
    <t>B</t>
  </si>
  <si>
    <t>Rekonstrukce zahrady</t>
  </si>
  <si>
    <t>O</t>
  </si>
  <si>
    <t>zemní práce</t>
  </si>
  <si>
    <t>Seznam položek pro oddíl :</t>
  </si>
  <si>
    <t>P</t>
  </si>
  <si>
    <t>111201101</t>
  </si>
  <si>
    <t>Odstranění křovin a stromů průměru kmene do 100 mm i s kořeny z celkové plochy do 1000 m2</t>
  </si>
  <si>
    <t>m2</t>
  </si>
  <si>
    <t>162301501</t>
  </si>
  <si>
    <t>Vodorovné přemístění křovin do 5 km D kmene do 100 mm</t>
  </si>
  <si>
    <t>111201401</t>
  </si>
  <si>
    <t>Spálení křovin a stromů průměru kmene do 100 mm</t>
  </si>
  <si>
    <t>121112111</t>
  </si>
  <si>
    <t>Sejmutí ornice tl vrstvy do 150 mm ručně s vodorovným přemístěním do 50 m</t>
  </si>
  <si>
    <t>m3</t>
  </si>
  <si>
    <t>uložení na meziskládce</t>
  </si>
  <si>
    <t>445,5*0,15</t>
  </si>
  <si>
    <t>131203101</t>
  </si>
  <si>
    <t>Hloubení jam ručním nebo pneum nářadím v soudržných horninách tř. 3</t>
  </si>
  <si>
    <t>"Plot  s podhr.bet.deskami"79*0,3*0,3*0,9</t>
  </si>
  <si>
    <t>131203109</t>
  </si>
  <si>
    <t>Příplatek za lepivost u hloubení jam ručním nebo pneum nářadím v hornině tř. 3</t>
  </si>
  <si>
    <t>162201211</t>
  </si>
  <si>
    <t>Vod. přemístění výkopku stav.kolečkem do 10 m</t>
  </si>
  <si>
    <t>162201219</t>
  </si>
  <si>
    <t>Příplatek za každých dalších 10 m do 50 m</t>
  </si>
  <si>
    <t>6,399*4</t>
  </si>
  <si>
    <t>171201201</t>
  </si>
  <si>
    <t>Uložení sypaniny na skládky</t>
  </si>
  <si>
    <t>66,825+6,399</t>
  </si>
  <si>
    <t>184807111</t>
  </si>
  <si>
    <t>Zřízení ochrany stromu bedněním</t>
  </si>
  <si>
    <t>2,0*19</t>
  </si>
  <si>
    <t>184807112</t>
  </si>
  <si>
    <t>Odstranění ochrany stromu bedněním</t>
  </si>
  <si>
    <t>181951102</t>
  </si>
  <si>
    <t>Úprava pláně vyrovnáním výškových rozdílů v hornině tř. 1 až 4 se zhutněním</t>
  </si>
  <si>
    <t>Edef,2 = 30 MPa</t>
  </si>
  <si>
    <t>"Dětská hřiště"272</t>
  </si>
  <si>
    <t>"Dlážděná plocha pochozí"222,0</t>
  </si>
  <si>
    <t>"Asfaltová dráha"219,0</t>
  </si>
  <si>
    <t>Edef,2 = 45 MPa</t>
  </si>
  <si>
    <t>"Pojížděná dlážděná plocha"142,0</t>
  </si>
  <si>
    <t>171101121</t>
  </si>
  <si>
    <t>Uložení sypaniny z hornin nesoudržných kamenitých do násypů zhutněných</t>
  </si>
  <si>
    <t>násyp pod stupněm palisád</t>
  </si>
  <si>
    <t>(0,445+0,645)/2*1,2+(7,105+5,305)/2</t>
  </si>
  <si>
    <t>S</t>
  </si>
  <si>
    <t>583373020</t>
  </si>
  <si>
    <t>Štěrkodrť frakce 0-64</t>
  </si>
  <si>
    <t>t</t>
  </si>
  <si>
    <t>6,859*1,98</t>
  </si>
  <si>
    <t>001B</t>
  </si>
  <si>
    <t>zemní práce - sanace podloží</t>
  </si>
  <si>
    <t>131201101</t>
  </si>
  <si>
    <t>Hloubení jam nezapažených v hornině tř. 3 objemu do 100 m3</t>
  </si>
  <si>
    <t>120*0,3</t>
  </si>
  <si>
    <t>162701105</t>
  </si>
  <si>
    <t>Vodorovné přemístění do 10000 m výkopku z horniny tř. 1 až 4</t>
  </si>
  <si>
    <t>171201211</t>
  </si>
  <si>
    <t>Poplatek za uložení odpadu ze sypaniny na skládce (skládkovné)</t>
  </si>
  <si>
    <t>36*1,79</t>
  </si>
  <si>
    <t>174101101</t>
  </si>
  <si>
    <t>Zásyp jam, šachet rýh nebo kolem objektů sypaninou se zhutněním</t>
  </si>
  <si>
    <t>58344229</t>
  </si>
  <si>
    <t>Drcené kamenivo fr. 16/32</t>
  </si>
  <si>
    <t>36,0*1,89</t>
  </si>
  <si>
    <t>018</t>
  </si>
  <si>
    <t>povrchové úpravy terénu</t>
  </si>
  <si>
    <t>167101101</t>
  </si>
  <si>
    <t>Nakládání výkopku z hornin tř. 1 až 4 do 100 m3</t>
  </si>
  <si>
    <t>nakládání ornice na meziskládce pro zatravnění</t>
  </si>
  <si>
    <t>200*0,15</t>
  </si>
  <si>
    <t>162201102</t>
  </si>
  <si>
    <t>Vodorovné přemístění do 50 m výkopku z horniny tř. 1 až 4</t>
  </si>
  <si>
    <t>181301102</t>
  </si>
  <si>
    <t>Rozprostření ornice pl do 500 m2 v rovině nebo ve svahu do 1:5 tl vrstvy do 150 mm</t>
  </si>
  <si>
    <t>36,6+3,8+19,5+262,9-196,3+6,5+86,2</t>
  </si>
  <si>
    <t>181951101</t>
  </si>
  <si>
    <t>Úprava pláně vyrovnáním výškových rozdílů v hornině tř. 1 až 4 bez zhutnění</t>
  </si>
  <si>
    <t>184802611</t>
  </si>
  <si>
    <t>Chemické odplevelení po založení kultury postřikem na široko v rovině a svahu do 1:5</t>
  </si>
  <si>
    <t>183403153</t>
  </si>
  <si>
    <t>Obdělání půdy hrabáním v rovině a svahu do 1:5</t>
  </si>
  <si>
    <t>183403113</t>
  </si>
  <si>
    <t>Obdělání půdy frézováním v rovině a svahu do 1:5</t>
  </si>
  <si>
    <t>183403152</t>
  </si>
  <si>
    <t>Obdělání půdy vláčením v rovině a svahu do 1:5</t>
  </si>
  <si>
    <t>184851111</t>
  </si>
  <si>
    <t>Hnojení roztokem hnojiva v rovině a svahu do 1:2</t>
  </si>
  <si>
    <t>1931*0,002</t>
  </si>
  <si>
    <t>25191155</t>
  </si>
  <si>
    <t>Hnojivo pro travní plochy</t>
  </si>
  <si>
    <t>kg</t>
  </si>
  <si>
    <t>1931*0,2</t>
  </si>
  <si>
    <t>181411131</t>
  </si>
  <si>
    <t>Založení parkového trávníku výsevem v rovině a ve svahu do 1:5</t>
  </si>
  <si>
    <t>00572410</t>
  </si>
  <si>
    <t>SMES TRAVNI PARKOVA ZATEZOVA</t>
  </si>
  <si>
    <t>1931*0,03</t>
  </si>
  <si>
    <t>183403161</t>
  </si>
  <si>
    <t>Obdělání půdy válením v rovině a svahu do 1:5</t>
  </si>
  <si>
    <t>111107111</t>
  </si>
  <si>
    <t>Ošetření zatravněných ploch strojně v rovině nebo svahu do 1:5</t>
  </si>
  <si>
    <t>po dobu 2 měsíců</t>
  </si>
  <si>
    <t>183111114</t>
  </si>
  <si>
    <t>Jamky pro výsadbu bez výměny půdy horniny tř 1 až 4 objem do 0,02 m3 v rovině a svahu do 1:5</t>
  </si>
  <si>
    <t>kus</t>
  </si>
  <si>
    <t>183205112</t>
  </si>
  <si>
    <t>Založení záhonu v rovině a svahu do 1:5 hornina tř 3</t>
  </si>
  <si>
    <t xml:space="preserve"> </t>
  </si>
  <si>
    <t>018R00</t>
  </si>
  <si>
    <t>Propustný pěstební substrát na záhony</t>
  </si>
  <si>
    <t>4,5*0,1*0,3*1,03</t>
  </si>
  <si>
    <t>183402121</t>
  </si>
  <si>
    <t>Rozrušení půdy na hloubku do 150 v rovině a svahu do 1:5 souvislé plochy do 500 m2</t>
  </si>
  <si>
    <t>183403132</t>
  </si>
  <si>
    <t>Obdělání půdy rytím hornina tř 3 v rovině a svahu do 1:5</t>
  </si>
  <si>
    <t>184102111</t>
  </si>
  <si>
    <t>Výsadba dřeviny s balem do jamky se zalitím v rovině a svahu do 1:5 D balu do 0,2 m</t>
  </si>
  <si>
    <t>02611R01</t>
  </si>
  <si>
    <t>Potentilla fruticosa Blink - mochna křovitá, sazenice 20-30</t>
  </si>
  <si>
    <t>184911311</t>
  </si>
  <si>
    <t>Položení mulčovací textilie proti prorůstání plevelů v rovině nebo na svahu do 1:5</t>
  </si>
  <si>
    <t>67352022</t>
  </si>
  <si>
    <t>Mulčovací textilie</t>
  </si>
  <si>
    <t>4,5*1,15</t>
  </si>
  <si>
    <t>184911421</t>
  </si>
  <si>
    <t>Mulčování rostlin tl mulče do 0,1 m v rovině a svahu do 1:5</t>
  </si>
  <si>
    <t>10391100</t>
  </si>
  <si>
    <t>KURA MULCOVACI VL</t>
  </si>
  <si>
    <t>4,5*0,1*1,03</t>
  </si>
  <si>
    <t>031</t>
  </si>
  <si>
    <t>ohniště</t>
  </si>
  <si>
    <t>313291116</t>
  </si>
  <si>
    <t>Zdivo režné obkladové lícované z cihel šamotových C30 na maltu MC 10</t>
  </si>
  <si>
    <t>cca 50 kusů cihel</t>
  </si>
  <si>
    <t>50*0,29*0,14*0,065</t>
  </si>
  <si>
    <t>033</t>
  </si>
  <si>
    <t>oplocení + palisády</t>
  </si>
  <si>
    <t>338171123</t>
  </si>
  <si>
    <t>Osazování sloupků a vzpěr plotových do v 2,6 m do připravených jamek</t>
  </si>
  <si>
    <t>vč.zabetonování do připravených jamek resp. vynechaných otvorů v podezdívce</t>
  </si>
  <si>
    <t>"Plot  s podhr.bet.deskami"79</t>
  </si>
  <si>
    <t>55342263</t>
  </si>
  <si>
    <t>SLOUPEK PLOTOVY PZN 2500/48X1,5 s povrchovou úpravou PVC (zelená) vč.pl. víčka</t>
  </si>
  <si>
    <t>348401120</t>
  </si>
  <si>
    <t>Osazení oplocení ze strojového pletiva s nap.dráty v do 1,6 m</t>
  </si>
  <si>
    <t>m</t>
  </si>
  <si>
    <t>"Plot  s podhr.bet.deskami"235</t>
  </si>
  <si>
    <t>31395100</t>
  </si>
  <si>
    <t>Pozinkované pletivo s povrchovou úpravou PVC (zelená), průměr drátu 3,0 mm, oka 50x50 mm, v=1,6 m</t>
  </si>
  <si>
    <t>vč. 3x napínací drát 3,4 mm s povrchovou úpravou PVC (zelená)</t>
  </si>
  <si>
    <t>"Plot  s podhr.bet.deskami"235,0*1,05</t>
  </si>
  <si>
    <t>348121122</t>
  </si>
  <si>
    <t>Osazování ŽB desek plotových na MC 300x50x3000 mm</t>
  </si>
  <si>
    <t>003R01</t>
  </si>
  <si>
    <t>Podhrabová deska 50x200x3000</t>
  </si>
  <si>
    <t>003R02</t>
  </si>
  <si>
    <t>Držák podhrabové desky 60/50/200 pozinkovaný s povrchovou úpravou PVC (zelená)</t>
  </si>
  <si>
    <t>003R03</t>
  </si>
  <si>
    <t>Nerezové samořezné vruty M05xD16</t>
  </si>
  <si>
    <t>348101220</t>
  </si>
  <si>
    <t>Montáž vrátek k oplocení přes 2 do 4 m2</t>
  </si>
  <si>
    <t>033R03</t>
  </si>
  <si>
    <t>Dodávka vrátek 1250/1800 k oplocení</t>
  </si>
  <si>
    <t>3481011250</t>
  </si>
  <si>
    <t>Montáž vrat k oplocení přes 8 do 10 m2</t>
  </si>
  <si>
    <t>033R04</t>
  </si>
  <si>
    <t>Dodávka vrat 4500/1800 k oplocení</t>
  </si>
  <si>
    <t>339921131</t>
  </si>
  <si>
    <t>Osazování palisád betonových v řadě se zabetonováním v. do 500 mm</t>
  </si>
  <si>
    <t>5,305+0,6+0,48+0,6</t>
  </si>
  <si>
    <t>59228316</t>
  </si>
  <si>
    <t>BETONOVA PALISADA 120x165x400</t>
  </si>
  <si>
    <t>339921132</t>
  </si>
  <si>
    <t>Osazování palisád betonových v řadě se zabetonováním v. přes 500 mm do 1000 mm</t>
  </si>
  <si>
    <t>7,105+6,285+0,6+0,96</t>
  </si>
  <si>
    <t>59228317</t>
  </si>
  <si>
    <t>BETONOVA PALISADA 120x165x600</t>
  </si>
  <si>
    <t>034</t>
  </si>
  <si>
    <t>stěny a příčky - obvod pískoviště</t>
  </si>
  <si>
    <t>348272313R</t>
  </si>
  <si>
    <t>Plotová zeď z tvárnic betonových hladkých přírodních tl. 190 mm ( bet.tvarovka 390x190x190 )</t>
  </si>
  <si>
    <t>vč. výplně z betonu C 16/20 a výztuže D 8 po 400 mm
2x betonová zdící tvarovka pro podezdívku, 4x dtto pro základ</t>
  </si>
  <si>
    <t>"Pískoviště-zákl.část"0,4*2*(4,4+4,0)*2</t>
  </si>
  <si>
    <t>348272353R</t>
  </si>
  <si>
    <t>Plotová zeď z tvárnic betonových rumplovaných přírodních tl. 190 mm ( bet.tvarovka 390x190x190 )</t>
  </si>
  <si>
    <t>"Pískoviště-nadzemní část"0,2*2*(4,4+4,0)</t>
  </si>
  <si>
    <t>056</t>
  </si>
  <si>
    <t>podkl.vrstvy poz. komunikací</t>
  </si>
  <si>
    <t>564851114</t>
  </si>
  <si>
    <t>Podklad ze štěrkodrtě ŠD 0/64 tl 180 mm</t>
  </si>
  <si>
    <t>564851111</t>
  </si>
  <si>
    <t>Podklad ze štěrkodrtě ŠD 0/64 tl 150 mm</t>
  </si>
  <si>
    <t>"Dlážděná plocha pojížděná"142,0</t>
  </si>
  <si>
    <t>564921411</t>
  </si>
  <si>
    <t>Podklad z asfaltového recyklátu tl 60 mm</t>
  </si>
  <si>
    <t>057</t>
  </si>
  <si>
    <t>kryty poz.komunikací - kámen nebo živice</t>
  </si>
  <si>
    <t>573211111</t>
  </si>
  <si>
    <t>Postřik živičný spojovací z asfaltu v množství do 0,70 kg/m2</t>
  </si>
  <si>
    <t>577133111</t>
  </si>
  <si>
    <t>Asfaltový beton vrstva obrusná ACO 8 (ABJ) tl 40 mm š do 3 m z nemodifikovaného asfaltu</t>
  </si>
  <si>
    <t>059</t>
  </si>
  <si>
    <t>kryty poz.komunikací - dlažba</t>
  </si>
  <si>
    <t>593415122</t>
  </si>
  <si>
    <t>Kryt venkovních hřišť z profilovaných desek z pryže tl 40 mm barevný kladený do štěrkopísku tl 30 mm</t>
  </si>
  <si>
    <t>Materiál na ploše pádu musí, cose týká vlastnoszí a mocnosti, splňovat požadavky dle
ČSN EN 1176 a ČSN EN 1177 v závislosti na výšce pádu jednotlivého herního prvku..</t>
  </si>
  <si>
    <t>596211111</t>
  </si>
  <si>
    <t>Kladení zámkové dlažby komunikací pro pěší tl 60 mm skupiny A pl do 100 m2 jednotlivě</t>
  </si>
  <si>
    <t>včetně lože z drceného kameniva fr.0-4 mm tl. 30 mm
Ve zpevněné ploše bude z rozdílné barevné dlažby (červená a žlutá) vyskládán skákací panák
(rozměr 1 čtverce panáku 400x400 mm) a startovní a cílová čára (z červené dlažby)</t>
  </si>
  <si>
    <t>59245015</t>
  </si>
  <si>
    <t>DLAZ BETONOVA SEDA 200X100X6    A</t>
  </si>
  <si>
    <t>222*1,02</t>
  </si>
  <si>
    <t>059R01</t>
  </si>
  <si>
    <t>Příplatek za provedení a dodávku barevné dlažby</t>
  </si>
  <si>
    <t>596211211</t>
  </si>
  <si>
    <t>Kladení zámkové dlažby komunikací pro pěší tl 80 mm skupiny A pl do 100 m2 jednotlivě</t>
  </si>
  <si>
    <t>včetně lože z drceného kameniva fr.0-4 tl. 30 mm</t>
  </si>
  <si>
    <t>59245016</t>
  </si>
  <si>
    <t>DLAZ ZAM SEDA 11/824A 200X100X8   A</t>
  </si>
  <si>
    <t>142*1,02</t>
  </si>
  <si>
    <t>091</t>
  </si>
  <si>
    <t>doplňující konstrukce</t>
  </si>
  <si>
    <t>916231213</t>
  </si>
  <si>
    <t>Osazení obruby z betonové dlažby do lože z betonu prostého C16/20 ( max. zrno 4 mm )</t>
  </si>
  <si>
    <t>592R01</t>
  </si>
  <si>
    <t>Bet.dlažba šedá rumplovaná 140x140x80</t>
  </si>
  <si>
    <t>420*0,14*1,03</t>
  </si>
  <si>
    <t>916131213</t>
  </si>
  <si>
    <t>Osazení silničního obrubníku betonového stojatého s boční opěrou do lože z betonu prostého</t>
  </si>
  <si>
    <t>"Obrubník bet.100x250"55,4</t>
  </si>
  <si>
    <t>59217490</t>
  </si>
  <si>
    <t>OBRUB SIL 100X10X25 A</t>
  </si>
  <si>
    <t>"Obrubník bet.100x250"55,4*1,05</t>
  </si>
  <si>
    <t>916331112</t>
  </si>
  <si>
    <t>Osazení zahradního obrubníku betonového do lože z betonu s boční opěrou</t>
  </si>
  <si>
    <t>"Obrubník bet 50x200"200,3</t>
  </si>
  <si>
    <t>59217303</t>
  </si>
  <si>
    <t>OBRUBNIK ZAH 50X5X20 A</t>
  </si>
  <si>
    <t>"Obrubník bet 50x200"200,3*2*1,05</t>
  </si>
  <si>
    <t>091A</t>
  </si>
  <si>
    <t>doplňující konstrukce - herní prvky</t>
  </si>
  <si>
    <t>Dřevěné nosné konstrukce prvků budou vyrobeny ze smrkového dřeva. Dřevěné části kruhového
průřezu budou frézovány a broušeny z mimostředných smrkových hranolů získaných podélným
čtvrcením smrkové kulatiny. Konstrukční materiál o průměru 140 mm ( 160 mm, 120 mm ) má mini -
mální tendsnci praskání. Detaily, které vyžadují použití tvrdých dřevin ( tyče u zábradlí ), budou např.
u jasanového dřeva. Smrkové dřevo bude ošetřeno hloubkovou impregnací, která je schválena
jako hygienicky nezávadný výrobek s použitím na dětská hřiště.
Kovové komponenty budou z nerezavějící oceli.. Barevné kovové doplňky budou práškově  la -
kovány ( komaxitem ). Kotvení prvku bude řešeno žárově pozinkovanou ocelí.
Konstrukce budou do terénu ukotveny v ocelových patkách, které jsou chráněny proti korozi
žárovým zinkováním a uloženy do betonového lože. Kotvy jsou připevněny k hernímu prvku
pomocí šroubů a jejich konstrukce zaručuje, že dřevěné prvky nebudou v přímém kontaktu
se zemí. Veškeré další kovové prvky jsou opatřeny žárovým zinkováním. Prvky budou 
certifikovány dle ČSN EN 1176.
Podrobný popis herních prvků a mobiliáře - viz technická zpráva.</t>
  </si>
  <si>
    <t>091AR01</t>
  </si>
  <si>
    <t>Montáž - Sestava Velká laboratoř</t>
  </si>
  <si>
    <t>ks</t>
  </si>
  <si>
    <t>Sestava Velká laboratoř</t>
  </si>
  <si>
    <t>Výbava : sedlová střecha, velký pult, velký pult s výlevkou, nakladač, váhy, síta.
Materiály : tlakově impregnovaný severský smrk, nerezavějící ocel, pulty a střecha
z HPL desky, krytky sloupků a připojovací desky sít z PE, kulové uzávěry z gumy,
žárově pozinkované a práškově lakované kotevní prvky.
Rozměry prvku 2 x 2 x 1,8 m. Maximální výška pádu 0 m. Podklad : písek.</t>
  </si>
  <si>
    <t>091AR02</t>
  </si>
  <si>
    <t>Montáž - herní sestava Ovsík</t>
  </si>
  <si>
    <t>Herní sestava Ovsík</t>
  </si>
  <si>
    <t>1x čtyřboká věž se sedlovou střechou, výška podesty 1,4 m, 1x nerezová skluzavka
standard, 1x žebřík s madly, 1x šíkmý síťový výstup, 1x šikmá plocha.
Výška prvku 3,4 m. Maximální výška pádu 1,4 m.</t>
  </si>
  <si>
    <t>091AR03</t>
  </si>
  <si>
    <t>Montáž - malý kolotoč</t>
  </si>
  <si>
    <t>Malý kolotoč</t>
  </si>
  <si>
    <t>Celonerezová konstrukce, podlážkacs protikluzovým povrchem. Připevnění pomocí
šroubů k předem zabetonovanému podstavci. Průměr 80 cm. 
Výška prvku 1 m. Maximální výška pádu 0,1 m.</t>
  </si>
  <si>
    <t>091AR04</t>
  </si>
  <si>
    <t>Montáž - pružina Pes</t>
  </si>
  <si>
    <t>Pružina Pes</t>
  </si>
  <si>
    <t>Nadstavba houpačky je vyrobena z 19 mm silných, oboustranně strukturovaných
polyetylénových desek. Nadstavba je uchycena k pružině prostřednictvím plastového
dílu, do kterého se nadstavba vloží a připevní šrouby. Ocel pružiny bude mít průměr
20 mm, povrchová úprava práškovým lakem. Podstavec slouží ke kotvení houpačky
do betonového základu. Místo spojení podstavce s pružinou zůstává po zabudování
dostupné pro případnou demontáž. Povrchová úprava žárovým zinkem.
Výška prvku . 1,2 m. Maximální výška pádu 0,6 m.</t>
  </si>
  <si>
    <t>091AR05</t>
  </si>
  <si>
    <t>Montáž - tačítadlo</t>
  </si>
  <si>
    <t>Tačítadlo</t>
  </si>
  <si>
    <t>Tabule a počítadlo v jednom. Sloupy z nerezových trubek průměru 114 mm opatřeny
krytkou z PE. Tabule z vodorovné překližky s povrchovou úpravou ke kreslení
křídami ( tmavě zelená tabulová barva ). Horní krycí lišta profilu U a oboustranná
odkládací plocha z hliníku. Velikost kreslící plochy 125 x 95 cm. Dvě řady počítadla
s plastovými kuličkami z PE.
Rozměry prvku : 1,53 x 0,12 x 1,56 m. Připevnění : zabetonováním.</t>
  </si>
  <si>
    <t>091AR06</t>
  </si>
  <si>
    <t>Montáž - domeček s verandou</t>
  </si>
  <si>
    <t>Domeček s verandou</t>
  </si>
  <si>
    <t>Konstrukce z tlakově impregnovaného severského smrku. Obložení mimostřednou 
půlkulatinou. Střecha z profilované  SM střešní desky. Kotvení prostřednictvím
žárově zinkovaných ocelových prvků.
Výška prvku : 1,8 m,  maximální výška pádu 0,3 m.</t>
  </si>
  <si>
    <t>091AR07</t>
  </si>
  <si>
    <t>Montáž - basketbalový koš nízký</t>
  </si>
  <si>
    <t>Basketbalový koš nízký</t>
  </si>
  <si>
    <t>Nosná konstrukce basketbalového koše je vyrobena z konstrukční oceli ( kovový
profil 102 x 4 mm ), která je proti korozi chráněna žárovým zinkováním. Tyto
konstrukce jsou uloženy do betonového lože. Basketbalová deska je vyrobena
z vodovzdorné překližky určené pro venkovní prostředí. Veškery spojovací
materiíl je pozinkovaný nebo nerezový.
Rozměry prvku 1,4 x 1,3 x 2,0 m.</t>
  </si>
  <si>
    <t>091B</t>
  </si>
  <si>
    <t>doplňující konstrukce - mobiliář</t>
  </si>
  <si>
    <t>Veškeré dřevěné prvky na instalovaném mobiliáři budou opatřeny ochrannou lazurou
( 3 vrstvy ) s UV filtrem ve shodném odstínu odsouhl. autorským dozorem.</t>
  </si>
  <si>
    <t>936124112</t>
  </si>
  <si>
    <t>Montáž  lavičky stabilní parkové se zabetonováním noh</t>
  </si>
  <si>
    <t>091BR01</t>
  </si>
  <si>
    <t>Lavička</t>
  </si>
  <si>
    <t>Profilované desky z impregnovaných desek. Žárově zinkovaný podstavec. Smrkové
desky lichoběžníkově tvarované z profilu 45 x 195 mm, impregnace.
Délka 2 m, výška sedáku 0,45 m. Kotveno zabetonováním do základů C 16/20
200 x 400 mm, výška 400 mm.</t>
  </si>
  <si>
    <t>091BR02</t>
  </si>
  <si>
    <t>Montáž - lavice k ohništi</t>
  </si>
  <si>
    <t>nekotveno</t>
  </si>
  <si>
    <t>Masivní lavice k ohništi</t>
  </si>
  <si>
    <t>Přenosná lavice, podstavec ze dvou špalků průměru cca 250 mm a délky 400 mm.
Sedací půlkulatina šířky cca 300 mm. Délka lavice 1500 mm.
Tlakově impregnované smrkové dřevo. Povrchová úprava tenkovrstvou lazurou.
Spojení zafrézováním a závitovými tyčemi.</t>
  </si>
  <si>
    <t>091BR03</t>
  </si>
  <si>
    <t>Montáž - stromová lavice</t>
  </si>
  <si>
    <t>091BR04</t>
  </si>
  <si>
    <t>Stromová lavice</t>
  </si>
  <si>
    <t>Sedáky i opěradfla z hranolů 95 x 45 mm, podstavce z profilu 95 x 95 mm. 
Tlakově impregnovaný severský smrk odstín teak. Kotvení žárově pozinkovanými
ocelovými prvky do zeminy
Rozměry (d x š x v ) : 2,4 x 2,1 x 0,85 m</t>
  </si>
  <si>
    <t>093</t>
  </si>
  <si>
    <t>různé dokončující práce</t>
  </si>
  <si>
    <t>936004121</t>
  </si>
  <si>
    <t>Zřízení vnitř. prostoru dětského pískoviště vč. podkladní vrstvy, geotextilie a vrstvy praného písku</t>
  </si>
  <si>
    <t>Nové vnitřní vrstvy stávajících pískovišť a plocha pod Velkou laboratoří
Skladba : štěrkodrť 150 mm
                geotextilie 300 g/m2
                písek praný pro pískoviště tl. 300 mm</t>
  </si>
  <si>
    <t>"Pískové plochy"55,0</t>
  </si>
  <si>
    <t>388995211</t>
  </si>
  <si>
    <t>Chránička kabelů sděl. a el. vedení z trub HDPE DN 80</t>
  </si>
  <si>
    <t>34571359</t>
  </si>
  <si>
    <t>Chránička HDPE průměr 75 mm</t>
  </si>
  <si>
    <t>899331111</t>
  </si>
  <si>
    <t>Výšková úprava uličního vstupu nebo vpusti do 200 mm zvýšením poklopu</t>
  </si>
  <si>
    <t>093R01</t>
  </si>
  <si>
    <t>Pocitový chodník</t>
  </si>
  <si>
    <t>- geotextilie 12 m2, povrch z oblázků 1,8 m2, povrch z půlkulatiny s kůrou 1,8 m2
povrch ze špalíků 1,8 m2</t>
  </si>
  <si>
    <t>095</t>
  </si>
  <si>
    <t>různé dokončovací konstrukce</t>
  </si>
  <si>
    <t>095R01</t>
  </si>
  <si>
    <t>Hutnící zkouška na pojížděné ploše u vjezdu</t>
  </si>
  <si>
    <t>095R02</t>
  </si>
  <si>
    <t>Zákrytová plachta pískovišť 300 g/m2</t>
  </si>
  <si>
    <t>32,0</t>
  </si>
  <si>
    <t>096</t>
  </si>
  <si>
    <t>bourání a demolice konstrukcí</t>
  </si>
  <si>
    <t>113107171</t>
  </si>
  <si>
    <t>Odstranění podkladu pl přes 50 do 200 m2 jednotlivě z betonu prostého tl 100-150 mm</t>
  </si>
  <si>
    <t>"Betonový kryt"388,4</t>
  </si>
  <si>
    <t>"Podkl.bet. deska asf. povrchů"320,2</t>
  </si>
  <si>
    <t>113107151</t>
  </si>
  <si>
    <t>Odstranění podkladu pl přes 50 do 200 m2 jednotlivě z kameniva těženého tl 100 mm</t>
  </si>
  <si>
    <t>113107181</t>
  </si>
  <si>
    <t>Odstranění podkladu pl přes 50 do 200 m2 jednotlivě živičných tl 50 mm</t>
  </si>
  <si>
    <t>"Asfaltový kryt"320,2</t>
  </si>
  <si>
    <t>113107112</t>
  </si>
  <si>
    <t>Odstranění podkladu pl do 50 m2 z kameniva těženého tl 200 mm</t>
  </si>
  <si>
    <t>"Pískoviště-písek"30,3</t>
  </si>
  <si>
    <t>"Písek pod herními prvky"22,0</t>
  </si>
  <si>
    <t>113107121</t>
  </si>
  <si>
    <t>Odstranění podkladu pl do 50 m2 z kameniva drceného tl 100 mm</t>
  </si>
  <si>
    <t>"Pískoviště"30,3</t>
  </si>
  <si>
    <t>113202111</t>
  </si>
  <si>
    <t>Vytrhání obrub krajníků obrubníků stojatých</t>
  </si>
  <si>
    <t>U</t>
  </si>
  <si>
    <t>997221551</t>
  </si>
  <si>
    <t>Vodorovná doprava suti do 1 km</t>
  </si>
  <si>
    <t>997221559</t>
  </si>
  <si>
    <t>Vodorovná doprava suti příplatek ZKD 1 km do 15 km</t>
  </si>
  <si>
    <t>997221815</t>
  </si>
  <si>
    <t>Poplatek za uložení stavebního odpadu - beton</t>
  </si>
  <si>
    <t>0,225*708,6+0,145*611,21</t>
  </si>
  <si>
    <t>997221845</t>
  </si>
  <si>
    <t>Poplatek za uložení stavebního odpadu - asfaltové povrchy</t>
  </si>
  <si>
    <t>0,098*320,2</t>
  </si>
  <si>
    <t>997221855</t>
  </si>
  <si>
    <t>Poplatek za uložení stavebního odpadu - kamenivo</t>
  </si>
  <si>
    <t>0,16*388,4+0,24*52,3+0,13*30,3</t>
  </si>
  <si>
    <t>096A</t>
  </si>
  <si>
    <t>demontáž konstrukcí</t>
  </si>
  <si>
    <t>966071711</t>
  </si>
  <si>
    <t>Bourání plotových sloupků výšky do 2,5 m zabetonovaných</t>
  </si>
  <si>
    <t>sloupky po cca 2,0 m ( plot l = 230,0 m)</t>
  </si>
  <si>
    <t>966049831</t>
  </si>
  <si>
    <t>Rozebrání betonových prefabrikovaných plotových desek - podhrabové desky</t>
  </si>
  <si>
    <t>966071821</t>
  </si>
  <si>
    <t>Rozebrání oplocení z pletiva drátěného výšky do 1,6 m</t>
  </si>
  <si>
    <t>961044111</t>
  </si>
  <si>
    <t>Bourání základů z betonu prostého</t>
  </si>
  <si>
    <t>patky sloupků oplocení a základ pro přístřešek kontejneru</t>
  </si>
  <si>
    <t>90*0,3*0,3*0,6+0,9*0,3*2*(2,6+0,9)</t>
  </si>
  <si>
    <t>096R00</t>
  </si>
  <si>
    <t>Odstranění přístřešku na kontejner 2600 x 900 x 1700 - vlnitý ploch</t>
  </si>
  <si>
    <t>966073812</t>
  </si>
  <si>
    <t>Rozebrání ocelových vrat plochy přes 6 do 10 m2</t>
  </si>
  <si>
    <t>966073810</t>
  </si>
  <si>
    <t>Rozebrání ocelových vrátek plochy do 2 m2</t>
  </si>
  <si>
    <t>vrátka 1,1 x 1,6 m</t>
  </si>
  <si>
    <t>096AR01</t>
  </si>
  <si>
    <t>Demontáž herního prvku ocel/dřevo</t>
  </si>
  <si>
    <t>096AR012</t>
  </si>
  <si>
    <t>Demontáž herního prvku a  úschova</t>
  </si>
  <si>
    <t>997013111</t>
  </si>
  <si>
    <t>Vnitrostaveništní doprava suti a vybouraných hmot vod.do 50 m</t>
  </si>
  <si>
    <t>997013501</t>
  </si>
  <si>
    <t>Odvoz suti na skládku nebo meziskládku se složením do 1 km</t>
  </si>
  <si>
    <t>997013509</t>
  </si>
  <si>
    <t>Odvoz suti a vybouraných hmot na skládku ZKD 1 km přes 1 km do 15 km</t>
  </si>
  <si>
    <t>979082120</t>
  </si>
  <si>
    <t>Poplatek na skládce</t>
  </si>
  <si>
    <t>099</t>
  </si>
  <si>
    <t>přesun hmot</t>
  </si>
  <si>
    <t>998223011</t>
  </si>
  <si>
    <t>Přesun hmot pro pozemní komunikace s krytem dlážděným</t>
  </si>
  <si>
    <t>711</t>
  </si>
  <si>
    <t>izolace proti vodě</t>
  </si>
  <si>
    <t>711161521</t>
  </si>
  <si>
    <t>Izolace palisád nopovou folií od svahu s navezenou zeminou</t>
  </si>
  <si>
    <t>0,75*7,105</t>
  </si>
  <si>
    <t>766</t>
  </si>
  <si>
    <t>konstrukce truhlářské</t>
  </si>
  <si>
    <t>766699211</t>
  </si>
  <si>
    <t>Montáž truhlářských desek lavic šířky do 500 mm</t>
  </si>
  <si>
    <t>"Pískoviště"2*(4,4+4,0)*2</t>
  </si>
  <si>
    <t>60511664</t>
  </si>
  <si>
    <t>Prkno impregnované š = 150 mm, tl. = 40 mm</t>
  </si>
  <si>
    <t>33,6*2</t>
  </si>
  <si>
    <t>953945113</t>
  </si>
  <si>
    <t>Kotvy mechanické M 6/120 pro střední zatížení do betonu, ŽB nebo kamene s vyvrtáním otvoru</t>
  </si>
  <si>
    <t>2*(4*4+12*4)</t>
  </si>
  <si>
    <t>998766201</t>
  </si>
  <si>
    <t>Přesun hmot pro konstrukce truhlářské v objektech v do 6 m</t>
  </si>
  <si>
    <t>%</t>
  </si>
  <si>
    <t>999</t>
  </si>
  <si>
    <t>přirážky</t>
  </si>
  <si>
    <t>V</t>
  </si>
  <si>
    <t>999R01</t>
  </si>
  <si>
    <t>VRN + ostatní náklady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</si>
</sst>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.00&quot; Kč&quot;;\-#,##0.00&quot; Kč&quot;"/>
    <numFmt numFmtId="165" formatCode="#,##0.00;\-#,###,##0.00;&quot;&quot;"/>
    <numFmt numFmtId="166" formatCode="0&quot; %&quot;"/>
    <numFmt numFmtId="167" formatCode="#,##0.00&quot; Kč&quot;;\-#,##0.00&quot; Kč&quot;;&quot;&quot;"/>
    <numFmt numFmtId="168" formatCode="#,##0.00;;&quot;&quot;"/>
    <numFmt numFmtId="169" formatCode="#,##0.000"/>
    <numFmt numFmtId="170" formatCode="#,##0.00&quot; Kč&quot;;[Red]\-#,##0.00&quot; Kč&quot;"/>
    <numFmt numFmtId="171" formatCode="#,##0.00;\-#,##0.00;&quot;&quot;"/>
    <numFmt numFmtId="172" formatCode="#,##0.000;\-#,##0.000;&quot;&quot;"/>
    <numFmt numFmtId="173" formatCode="_-* #,##0.00\,_K_č_-;\-* #,##0.00\,_K_č_-;_-* \-??\ _K_č_-;_-@_-"/>
  </numFmts>
  <fonts count="34">
    <font>
      <sz val="10"/>
      <name val="Arial"/>
      <family val="2"/>
      <charset val="238"/>
    </font>
    <font>
      <b/>
      <i/>
      <sz val="14"/>
      <name val="Arial CE"/>
      <family val="2"/>
      <charset val="238"/>
    </font>
    <font>
      <i/>
      <sz val="10"/>
      <name val="Arial"/>
      <family val="2"/>
      <charset val="238"/>
    </font>
    <font>
      <b/>
      <i/>
      <sz val="12"/>
      <name val="Arial"/>
      <family val="2"/>
      <charset val="238"/>
    </font>
    <font>
      <i/>
      <sz val="10"/>
      <name val="Arial CE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i/>
      <sz val="12"/>
      <color indexed="8"/>
      <name val="Arial"/>
      <family val="2"/>
      <charset val="1"/>
    </font>
    <font>
      <b/>
      <i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color indexed="8"/>
      <name val="Arial"/>
      <family val="2"/>
      <charset val="238"/>
    </font>
    <font>
      <b/>
      <i/>
      <sz val="11"/>
      <name val="Arial CE"/>
      <family val="2"/>
      <charset val="238"/>
    </font>
    <font>
      <b/>
      <i/>
      <sz val="16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ndale Sans UI;Arial Unicode MS"/>
      <family val="1"/>
      <charset val="238"/>
    </font>
    <font>
      <b/>
      <i/>
      <sz val="14"/>
      <name val="Arial"/>
      <family val="2"/>
      <charset val="238"/>
    </font>
    <font>
      <b/>
      <sz val="11"/>
      <name val="Arial"/>
      <family val="2"/>
      <charset val="238"/>
    </font>
    <font>
      <sz val="10.5"/>
      <name val="Arial"/>
      <family val="2"/>
      <charset val="238"/>
    </font>
    <font>
      <sz val="11"/>
      <name val="Arial"/>
      <family val="2"/>
      <charset val="238"/>
    </font>
    <font>
      <b/>
      <sz val="10.5"/>
      <color indexed="14"/>
      <name val="Arial"/>
      <family val="2"/>
      <charset val="238"/>
    </font>
    <font>
      <sz val="8"/>
      <color indexed="8"/>
      <name val="Arial"/>
      <family val="2"/>
      <charset val="1"/>
    </font>
    <font>
      <sz val="10.5"/>
      <color indexed="8"/>
      <name val="Arial"/>
      <family val="2"/>
      <charset val="238"/>
    </font>
    <font>
      <b/>
      <sz val="10.5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0"/>
      <color indexed="60"/>
      <name val="Arial"/>
      <family val="2"/>
      <charset val="238"/>
    </font>
    <font>
      <sz val="10"/>
      <color indexed="8"/>
      <name val="Arial"/>
      <family val="2"/>
      <charset val="1"/>
    </font>
    <font>
      <i/>
      <sz val="8"/>
      <color indexed="63"/>
      <name val="Arial"/>
      <family val="2"/>
      <charset val="238"/>
    </font>
    <font>
      <sz val="8"/>
      <color indexed="17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13"/>
      </patternFill>
    </fill>
    <fill>
      <patternFill patternType="solid">
        <fgColor indexed="44"/>
        <bgColor indexed="31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</borders>
  <cellStyleXfs count="1">
    <xf numFmtId="0" fontId="0" fillId="0" borderId="0"/>
  </cellStyleXfs>
  <cellXfs count="186">
    <xf numFmtId="0" fontId="0" fillId="0" borderId="0" xfId="0"/>
    <xf numFmtId="0" fontId="0" fillId="0" borderId="0" xfId="0" applyFont="1" applyFill="1" applyBorder="1"/>
    <xf numFmtId="0" fontId="0" fillId="0" borderId="0" xfId="0" applyFont="1" applyBorder="1"/>
    <xf numFmtId="0" fontId="0" fillId="2" borderId="0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2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vertical="center"/>
    </xf>
    <xf numFmtId="0" fontId="0" fillId="2" borderId="3" xfId="0" applyFont="1" applyFill="1" applyBorder="1"/>
    <xf numFmtId="0" fontId="0" fillId="2" borderId="6" xfId="0" applyFont="1" applyFill="1" applyBorder="1"/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/>
    </xf>
    <xf numFmtId="164" fontId="6" fillId="4" borderId="9" xfId="0" applyNumberFormat="1" applyFont="1" applyFill="1" applyBorder="1" applyAlignment="1">
      <alignment horizontal="center"/>
    </xf>
    <xf numFmtId="164" fontId="6" fillId="4" borderId="10" xfId="0" applyNumberFormat="1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4" fontId="6" fillId="4" borderId="6" xfId="0" applyNumberFormat="1" applyFont="1" applyFill="1" applyBorder="1"/>
    <xf numFmtId="0" fontId="6" fillId="4" borderId="9" xfId="0" applyFont="1" applyFill="1" applyBorder="1" applyAlignment="1">
      <alignment horizontal="center" vertical="center"/>
    </xf>
    <xf numFmtId="165" fontId="0" fillId="2" borderId="6" xfId="0" applyNumberFormat="1" applyFont="1" applyFill="1" applyBorder="1"/>
    <xf numFmtId="165" fontId="0" fillId="2" borderId="6" xfId="0" applyNumberFormat="1" applyFont="1" applyFill="1" applyBorder="1" applyAlignment="1"/>
    <xf numFmtId="165" fontId="0" fillId="2" borderId="11" xfId="0" applyNumberFormat="1" applyFont="1" applyFill="1" applyBorder="1" applyAlignment="1"/>
    <xf numFmtId="4" fontId="0" fillId="2" borderId="6" xfId="0" applyNumberFormat="1" applyFont="1" applyFill="1" applyBorder="1"/>
    <xf numFmtId="166" fontId="0" fillId="2" borderId="6" xfId="0" applyNumberFormat="1" applyFont="1" applyFill="1" applyBorder="1"/>
    <xf numFmtId="0" fontId="10" fillId="2" borderId="3" xfId="0" applyFont="1" applyFill="1" applyBorder="1"/>
    <xf numFmtId="0" fontId="6" fillId="4" borderId="8" xfId="0" applyFont="1" applyFill="1" applyBorder="1" applyAlignment="1">
      <alignment horizontal="center"/>
    </xf>
    <xf numFmtId="165" fontId="6" fillId="4" borderId="9" xfId="0" applyNumberFormat="1" applyFont="1" applyFill="1" applyBorder="1"/>
    <xf numFmtId="165" fontId="6" fillId="4" borderId="9" xfId="0" applyNumberFormat="1" applyFont="1" applyFill="1" applyBorder="1" applyAlignment="1"/>
    <xf numFmtId="165" fontId="6" fillId="4" borderId="10" xfId="0" applyNumberFormat="1" applyFont="1" applyFill="1" applyBorder="1" applyAlignment="1"/>
    <xf numFmtId="0" fontId="0" fillId="2" borderId="1" xfId="0" applyFont="1" applyFill="1" applyBorder="1"/>
    <xf numFmtId="0" fontId="6" fillId="2" borderId="3" xfId="0" applyFont="1" applyFill="1" applyBorder="1" applyAlignment="1">
      <alignment horizontal="center"/>
    </xf>
    <xf numFmtId="166" fontId="6" fillId="4" borderId="9" xfId="0" applyNumberFormat="1" applyFont="1" applyFill="1" applyBorder="1" applyAlignment="1">
      <alignment horizontal="center"/>
    </xf>
    <xf numFmtId="0" fontId="6" fillId="2" borderId="6" xfId="0" applyFont="1" applyFill="1" applyBorder="1"/>
    <xf numFmtId="0" fontId="6" fillId="4" borderId="16" xfId="0" applyFont="1" applyFill="1" applyBorder="1" applyAlignment="1">
      <alignment horizontal="center"/>
    </xf>
    <xf numFmtId="4" fontId="0" fillId="2" borderId="11" xfId="0" applyNumberFormat="1" applyFont="1" applyFill="1" applyBorder="1"/>
    <xf numFmtId="0" fontId="0" fillId="2" borderId="17" xfId="0" applyFont="1" applyFill="1" applyBorder="1"/>
    <xf numFmtId="0" fontId="0" fillId="2" borderId="17" xfId="0" applyFont="1" applyFill="1" applyBorder="1" applyAlignment="1"/>
    <xf numFmtId="0" fontId="18" fillId="2" borderId="0" xfId="0" applyFont="1" applyFill="1" applyBorder="1"/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/>
    <xf numFmtId="169" fontId="0" fillId="0" borderId="0" xfId="0" applyNumberFormat="1" applyFont="1" applyBorder="1"/>
    <xf numFmtId="0" fontId="0" fillId="0" borderId="0" xfId="0" applyFont="1" applyBorder="1" applyAlignment="1">
      <alignment horizontal="right"/>
    </xf>
    <xf numFmtId="0" fontId="18" fillId="0" borderId="0" xfId="0" applyFont="1" applyFill="1" applyBorder="1"/>
    <xf numFmtId="0" fontId="18" fillId="0" borderId="0" xfId="0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169" fontId="18" fillId="0" borderId="0" xfId="0" applyNumberFormat="1" applyFont="1" applyBorder="1" applyAlignment="1">
      <alignment horizontal="center"/>
    </xf>
    <xf numFmtId="0" fontId="18" fillId="0" borderId="0" xfId="0" applyFont="1" applyBorder="1"/>
    <xf numFmtId="0" fontId="19" fillId="2" borderId="0" xfId="0" applyFont="1" applyFill="1" applyBorder="1"/>
    <xf numFmtId="4" fontId="0" fillId="2" borderId="0" xfId="0" applyNumberFormat="1" applyFont="1" applyFill="1" applyBorder="1"/>
    <xf numFmtId="4" fontId="0" fillId="2" borderId="0" xfId="0" applyNumberFormat="1" applyFont="1" applyFill="1" applyBorder="1" applyAlignment="1">
      <alignment horizontal="right"/>
    </xf>
    <xf numFmtId="0" fontId="21" fillId="2" borderId="0" xfId="0" applyFont="1" applyFill="1" applyBorder="1" applyAlignment="1">
      <alignment horizontal="left"/>
    </xf>
    <xf numFmtId="0" fontId="22" fillId="2" borderId="0" xfId="0" applyFont="1" applyFill="1" applyBorder="1"/>
    <xf numFmtId="168" fontId="21" fillId="2" borderId="0" xfId="0" applyNumberFormat="1" applyFont="1" applyFill="1" applyBorder="1"/>
    <xf numFmtId="168" fontId="23" fillId="2" borderId="0" xfId="0" applyNumberFormat="1" applyFont="1" applyFill="1" applyBorder="1" applyAlignment="1">
      <alignment horizontal="left"/>
    </xf>
    <xf numFmtId="0" fontId="0" fillId="2" borderId="0" xfId="0" applyFill="1"/>
    <xf numFmtId="168" fontId="6" fillId="2" borderId="0" xfId="0" applyNumberFormat="1" applyFont="1" applyFill="1" applyBorder="1"/>
    <xf numFmtId="170" fontId="24" fillId="2" borderId="0" xfId="0" applyNumberFormat="1" applyFont="1" applyFill="1" applyBorder="1"/>
    <xf numFmtId="4" fontId="24" fillId="2" borderId="0" xfId="0" applyNumberFormat="1" applyFont="1" applyFill="1" applyBorder="1"/>
    <xf numFmtId="4" fontId="24" fillId="2" borderId="0" xfId="0" applyNumberFormat="1" applyFont="1" applyFill="1" applyBorder="1" applyAlignment="1">
      <alignment horizontal="right"/>
    </xf>
    <xf numFmtId="0" fontId="10" fillId="3" borderId="6" xfId="0" applyFont="1" applyFill="1" applyBorder="1" applyAlignment="1">
      <alignment horizontal="center"/>
    </xf>
    <xf numFmtId="168" fontId="10" fillId="3" borderId="6" xfId="0" applyNumberFormat="1" applyFont="1" applyFill="1" applyBorder="1" applyAlignment="1">
      <alignment horizontal="center"/>
    </xf>
    <xf numFmtId="168" fontId="25" fillId="3" borderId="6" xfId="0" applyNumberFormat="1" applyFont="1" applyFill="1" applyBorder="1" applyAlignment="1">
      <alignment horizontal="left"/>
    </xf>
    <xf numFmtId="0" fontId="26" fillId="3" borderId="6" xfId="0" applyFont="1" applyFill="1" applyBorder="1" applyAlignment="1">
      <alignment horizontal="center"/>
    </xf>
    <xf numFmtId="170" fontId="27" fillId="3" borderId="6" xfId="0" applyNumberFormat="1" applyFont="1" applyFill="1" applyBorder="1" applyAlignment="1">
      <alignment horizontal="center"/>
    </xf>
    <xf numFmtId="4" fontId="27" fillId="3" borderId="6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vertical="center"/>
    </xf>
    <xf numFmtId="0" fontId="18" fillId="3" borderId="9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vertical="center"/>
    </xf>
    <xf numFmtId="0" fontId="18" fillId="3" borderId="9" xfId="0" applyFont="1" applyFill="1" applyBorder="1" applyAlignment="1">
      <alignment horizontal="center" vertical="center" wrapText="1"/>
    </xf>
    <xf numFmtId="4" fontId="18" fillId="3" borderId="9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0" fillId="2" borderId="9" xfId="0" applyFont="1" applyFill="1" applyBorder="1"/>
    <xf numFmtId="168" fontId="15" fillId="2" borderId="9" xfId="0" applyNumberFormat="1" applyFont="1" applyFill="1" applyBorder="1" applyAlignment="1">
      <alignment horizontal="center"/>
    </xf>
    <xf numFmtId="168" fontId="28" fillId="2" borderId="9" xfId="0" applyNumberFormat="1" applyFont="1" applyFill="1" applyBorder="1"/>
    <xf numFmtId="0" fontId="26" fillId="2" borderId="9" xfId="0" applyFont="1" applyFill="1" applyBorder="1"/>
    <xf numFmtId="170" fontId="15" fillId="5" borderId="9" xfId="0" applyNumberFormat="1" applyFont="1" applyFill="1" applyBorder="1"/>
    <xf numFmtId="4" fontId="15" fillId="5" borderId="9" xfId="0" applyNumberFormat="1" applyFont="1" applyFill="1" applyBorder="1"/>
    <xf numFmtId="4" fontId="15" fillId="5" borderId="9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0" fontId="15" fillId="5" borderId="9" xfId="0" applyFont="1" applyFill="1" applyBorder="1" applyAlignment="1">
      <alignment horizontal="right" vertical="top"/>
    </xf>
    <xf numFmtId="0" fontId="29" fillId="5" borderId="9" xfId="0" applyFont="1" applyFill="1" applyBorder="1" applyAlignment="1">
      <alignment vertical="top"/>
    </xf>
    <xf numFmtId="0" fontId="15" fillId="5" borderId="9" xfId="0" applyFont="1" applyFill="1" applyBorder="1" applyAlignment="1">
      <alignment horizontal="center" vertical="top"/>
    </xf>
    <xf numFmtId="0" fontId="15" fillId="5" borderId="9" xfId="0" applyFont="1" applyFill="1" applyBorder="1" applyAlignment="1">
      <alignment vertical="top"/>
    </xf>
    <xf numFmtId="0" fontId="15" fillId="5" borderId="9" xfId="0" applyFont="1" applyFill="1" applyBorder="1" applyAlignment="1">
      <alignment vertical="top" wrapText="1"/>
    </xf>
    <xf numFmtId="170" fontId="15" fillId="5" borderId="9" xfId="0" applyNumberFormat="1" applyFont="1" applyFill="1" applyBorder="1" applyAlignment="1">
      <alignment vertical="top"/>
    </xf>
    <xf numFmtId="4" fontId="15" fillId="5" borderId="9" xfId="0" applyNumberFormat="1" applyFont="1" applyFill="1" applyBorder="1" applyAlignment="1">
      <alignment vertical="top"/>
    </xf>
    <xf numFmtId="169" fontId="15" fillId="5" borderId="9" xfId="0" applyNumberFormat="1" applyFont="1" applyFill="1" applyBorder="1" applyAlignment="1">
      <alignment vertical="top"/>
    </xf>
    <xf numFmtId="4" fontId="15" fillId="5" borderId="9" xfId="0" applyNumberFormat="1" applyFont="1" applyFill="1" applyBorder="1" applyAlignment="1">
      <alignment horizontal="right" vertical="top"/>
    </xf>
    <xf numFmtId="0" fontId="0" fillId="2" borderId="0" xfId="0" applyFont="1" applyFill="1" applyBorder="1" applyAlignment="1">
      <alignment vertical="top"/>
    </xf>
    <xf numFmtId="0" fontId="15" fillId="2" borderId="0" xfId="0" applyFont="1" applyFill="1" applyBorder="1" applyAlignment="1">
      <alignment vertical="top"/>
    </xf>
    <xf numFmtId="0" fontId="15" fillId="6" borderId="9" xfId="0" applyFont="1" applyFill="1" applyBorder="1" applyAlignment="1">
      <alignment horizontal="right" vertical="top"/>
    </xf>
    <xf numFmtId="0" fontId="15" fillId="6" borderId="9" xfId="0" applyFont="1" applyFill="1" applyBorder="1" applyAlignment="1">
      <alignment horizontal="center" vertical="top"/>
    </xf>
    <xf numFmtId="0" fontId="15" fillId="6" borderId="9" xfId="0" applyFont="1" applyFill="1" applyBorder="1" applyAlignment="1">
      <alignment vertical="top"/>
    </xf>
    <xf numFmtId="0" fontId="15" fillId="6" borderId="9" xfId="0" applyFont="1" applyFill="1" applyBorder="1" applyAlignment="1">
      <alignment vertical="top" wrapText="1"/>
    </xf>
    <xf numFmtId="164" fontId="15" fillId="6" borderId="9" xfId="0" applyNumberFormat="1" applyFont="1" applyFill="1" applyBorder="1" applyAlignment="1">
      <alignment vertical="top"/>
    </xf>
    <xf numFmtId="4" fontId="15" fillId="6" borderId="9" xfId="0" applyNumberFormat="1" applyFont="1" applyFill="1" applyBorder="1" applyAlignment="1">
      <alignment vertical="top"/>
    </xf>
    <xf numFmtId="169" fontId="15" fillId="6" borderId="9" xfId="0" applyNumberFormat="1" applyFont="1" applyFill="1" applyBorder="1" applyAlignment="1">
      <alignment vertical="top"/>
    </xf>
    <xf numFmtId="4" fontId="15" fillId="6" borderId="9" xfId="0" applyNumberFormat="1" applyFont="1" applyFill="1" applyBorder="1" applyAlignment="1">
      <alignment horizontal="right" vertical="top"/>
    </xf>
    <xf numFmtId="0" fontId="30" fillId="2" borderId="0" xfId="0" applyFont="1" applyFill="1" applyBorder="1" applyAlignment="1">
      <alignment vertical="top"/>
    </xf>
    <xf numFmtId="0" fontId="30" fillId="4" borderId="0" xfId="0" applyFont="1" applyFill="1" applyBorder="1" applyAlignment="1">
      <alignment horizontal="right" vertical="top"/>
    </xf>
    <xf numFmtId="0" fontId="30" fillId="4" borderId="0" xfId="0" applyFont="1" applyFill="1" applyBorder="1" applyAlignment="1">
      <alignment horizontal="center" vertical="top"/>
    </xf>
    <xf numFmtId="0" fontId="5" fillId="4" borderId="0" xfId="0" applyFont="1" applyFill="1" applyBorder="1" applyAlignment="1">
      <alignment vertical="top"/>
    </xf>
    <xf numFmtId="0" fontId="30" fillId="4" borderId="0" xfId="0" applyFont="1" applyFill="1" applyBorder="1" applyAlignment="1">
      <alignment vertical="top"/>
    </xf>
    <xf numFmtId="0" fontId="30" fillId="4" borderId="0" xfId="0" applyFont="1" applyFill="1" applyBorder="1" applyAlignment="1">
      <alignment vertical="top" wrapText="1"/>
    </xf>
    <xf numFmtId="164" fontId="30" fillId="4" borderId="0" xfId="0" applyNumberFormat="1" applyFont="1" applyFill="1" applyBorder="1" applyAlignment="1">
      <alignment vertical="top"/>
    </xf>
    <xf numFmtId="4" fontId="30" fillId="4" borderId="0" xfId="0" applyNumberFormat="1" applyFont="1" applyFill="1" applyBorder="1" applyAlignment="1">
      <alignment vertical="top"/>
    </xf>
    <xf numFmtId="169" fontId="30" fillId="4" borderId="0" xfId="0" applyNumberFormat="1" applyFont="1" applyFill="1" applyBorder="1" applyAlignment="1">
      <alignment vertical="top"/>
    </xf>
    <xf numFmtId="4" fontId="30" fillId="4" borderId="0" xfId="0" applyNumberFormat="1" applyFont="1" applyFill="1" applyBorder="1" applyAlignment="1">
      <alignment horizontal="right" vertical="top"/>
    </xf>
    <xf numFmtId="0" fontId="10" fillId="2" borderId="6" xfId="0" applyFont="1" applyFill="1" applyBorder="1" applyAlignment="1">
      <alignment horizontal="center" vertical="top"/>
    </xf>
    <xf numFmtId="0" fontId="6" fillId="2" borderId="6" xfId="0" applyFont="1" applyFill="1" applyBorder="1" applyAlignment="1">
      <alignment horizontal="center" vertical="top"/>
    </xf>
    <xf numFmtId="0" fontId="6" fillId="2" borderId="6" xfId="0" applyFont="1" applyFill="1" applyBorder="1" applyAlignment="1">
      <alignment vertical="top"/>
    </xf>
    <xf numFmtId="0" fontId="0" fillId="2" borderId="6" xfId="0" applyFont="1" applyFill="1" applyBorder="1" applyAlignment="1">
      <alignment vertical="top" wrapText="1"/>
    </xf>
    <xf numFmtId="169" fontId="0" fillId="2" borderId="6" xfId="0" applyNumberFormat="1" applyFont="1" applyFill="1" applyBorder="1" applyAlignment="1">
      <alignment vertical="top"/>
    </xf>
    <xf numFmtId="0" fontId="0" fillId="2" borderId="6" xfId="0" applyFont="1" applyFill="1" applyBorder="1" applyAlignment="1">
      <alignment horizontal="center" vertical="top"/>
    </xf>
    <xf numFmtId="4" fontId="0" fillId="2" borderId="6" xfId="0" applyNumberFormat="1" applyFont="1" applyFill="1" applyBorder="1" applyAlignment="1">
      <alignment vertical="top"/>
    </xf>
    <xf numFmtId="167" fontId="6" fillId="2" borderId="6" xfId="0" applyNumberFormat="1" applyFont="1" applyFill="1" applyBorder="1" applyAlignment="1">
      <alignment vertical="top"/>
    </xf>
    <xf numFmtId="171" fontId="10" fillId="2" borderId="6" xfId="0" applyNumberFormat="1" applyFont="1" applyFill="1" applyBorder="1" applyAlignment="1">
      <alignment vertical="top"/>
    </xf>
    <xf numFmtId="171" fontId="0" fillId="2" borderId="6" xfId="0" applyNumberFormat="1" applyFont="1" applyFill="1" applyBorder="1" applyAlignment="1">
      <alignment vertical="top"/>
    </xf>
    <xf numFmtId="172" fontId="0" fillId="2" borderId="6" xfId="0" applyNumberFormat="1" applyFont="1" applyFill="1" applyBorder="1" applyAlignment="1">
      <alignment vertical="top"/>
    </xf>
    <xf numFmtId="166" fontId="31" fillId="2" borderId="6" xfId="0" applyNumberFormat="1" applyFont="1" applyFill="1" applyBorder="1" applyAlignment="1">
      <alignment horizontal="right" vertical="top"/>
    </xf>
    <xf numFmtId="171" fontId="31" fillId="2" borderId="6" xfId="0" applyNumberFormat="1" applyFont="1" applyFill="1" applyBorder="1" applyAlignment="1">
      <alignment horizontal="right" vertical="top"/>
    </xf>
    <xf numFmtId="173" fontId="0" fillId="2" borderId="0" xfId="0" applyNumberFormat="1" applyFont="1" applyFill="1" applyBorder="1" applyAlignment="1">
      <alignment horizontal="right" vertical="top"/>
    </xf>
    <xf numFmtId="0" fontId="18" fillId="2" borderId="0" xfId="0" applyFont="1" applyFill="1" applyBorder="1" applyAlignment="1">
      <alignment vertical="top"/>
    </xf>
    <xf numFmtId="0" fontId="32" fillId="2" borderId="0" xfId="0" applyFont="1" applyFill="1" applyBorder="1" applyAlignment="1">
      <alignment vertical="top" wrapText="1"/>
    </xf>
    <xf numFmtId="0" fontId="18" fillId="2" borderId="0" xfId="0" applyFont="1" applyFill="1" applyBorder="1" applyAlignment="1">
      <alignment horizontal="center" vertical="top"/>
    </xf>
    <xf numFmtId="4" fontId="18" fillId="2" borderId="0" xfId="0" applyNumberFormat="1" applyFont="1" applyFill="1" applyBorder="1" applyAlignment="1">
      <alignment vertical="top"/>
    </xf>
    <xf numFmtId="169" fontId="18" fillId="2" borderId="0" xfId="0" applyNumberFormat="1" applyFont="1" applyFill="1" applyBorder="1" applyAlignment="1">
      <alignment vertical="top"/>
    </xf>
    <xf numFmtId="0" fontId="18" fillId="2" borderId="0" xfId="0" applyFont="1" applyFill="1" applyBorder="1" applyAlignment="1">
      <alignment horizontal="right" vertical="top"/>
    </xf>
    <xf numFmtId="0" fontId="18" fillId="0" borderId="0" xfId="0" applyFont="1" applyBorder="1" applyAlignment="1">
      <alignment vertical="top"/>
    </xf>
    <xf numFmtId="0" fontId="33" fillId="2" borderId="0" xfId="0" applyFont="1" applyFill="1" applyBorder="1" applyAlignment="1"/>
    <xf numFmtId="169" fontId="33" fillId="2" borderId="0" xfId="0" applyNumberFormat="1" applyFont="1" applyFill="1" applyBorder="1" applyAlignment="1">
      <alignment horizontal="right"/>
    </xf>
    <xf numFmtId="0" fontId="33" fillId="2" borderId="0" xfId="0" applyFont="1" applyFill="1" applyBorder="1" applyAlignment="1">
      <alignment horizontal="center"/>
    </xf>
    <xf numFmtId="4" fontId="33" fillId="2" borderId="0" xfId="0" applyNumberFormat="1" applyFont="1" applyFill="1" applyBorder="1" applyAlignment="1"/>
    <xf numFmtId="0" fontId="33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vertical="center"/>
    </xf>
    <xf numFmtId="0" fontId="0" fillId="2" borderId="6" xfId="0" applyFont="1" applyFill="1" applyBorder="1"/>
    <xf numFmtId="49" fontId="0" fillId="2" borderId="6" xfId="0" applyNumberFormat="1" applyFont="1" applyFill="1" applyBorder="1" applyAlignment="1"/>
    <xf numFmtId="0" fontId="10" fillId="2" borderId="6" xfId="0" applyFont="1" applyFill="1" applyBorder="1"/>
    <xf numFmtId="0" fontId="0" fillId="2" borderId="6" xfId="0" applyFont="1" applyFill="1" applyBorder="1" applyAlignment="1"/>
    <xf numFmtId="0" fontId="11" fillId="2" borderId="6" xfId="0" applyFont="1" applyFill="1" applyBorder="1"/>
    <xf numFmtId="0" fontId="12" fillId="2" borderId="6" xfId="0" applyFont="1" applyFill="1" applyBorder="1"/>
    <xf numFmtId="0" fontId="13" fillId="3" borderId="4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14" fillId="2" borderId="6" xfId="0" applyFont="1" applyFill="1" applyBorder="1"/>
    <xf numFmtId="0" fontId="13" fillId="2" borderId="9" xfId="0" applyFont="1" applyFill="1" applyBorder="1"/>
    <xf numFmtId="167" fontId="15" fillId="2" borderId="12" xfId="0" applyNumberFormat="1" applyFont="1" applyFill="1" applyBorder="1" applyAlignment="1">
      <alignment horizontal="center"/>
    </xf>
    <xf numFmtId="0" fontId="6" fillId="2" borderId="9" xfId="0" applyFont="1" applyFill="1" applyBorder="1"/>
    <xf numFmtId="167" fontId="6" fillId="2" borderId="13" xfId="0" applyNumberFormat="1" applyFont="1" applyFill="1" applyBorder="1" applyAlignment="1">
      <alignment horizontal="center"/>
    </xf>
    <xf numFmtId="0" fontId="6" fillId="4" borderId="9" xfId="0" applyFont="1" applyFill="1" applyBorder="1" applyAlignment="1">
      <alignment horizontal="left" vertical="center" wrapText="1"/>
    </xf>
    <xf numFmtId="167" fontId="6" fillId="4" borderId="13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vertical="center"/>
    </xf>
    <xf numFmtId="167" fontId="6" fillId="4" borderId="6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/>
    </xf>
    <xf numFmtId="2" fontId="6" fillId="4" borderId="9" xfId="0" applyNumberFormat="1" applyFont="1" applyFill="1" applyBorder="1" applyAlignment="1">
      <alignment horizontal="center"/>
    </xf>
    <xf numFmtId="4" fontId="6" fillId="4" borderId="10" xfId="0" applyNumberFormat="1" applyFont="1" applyFill="1" applyBorder="1" applyAlignment="1">
      <alignment horizontal="center"/>
    </xf>
    <xf numFmtId="4" fontId="6" fillId="4" borderId="6" xfId="0" applyNumberFormat="1" applyFon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164" fontId="0" fillId="2" borderId="11" xfId="0" applyNumberFormat="1" applyFont="1" applyFill="1" applyBorder="1" applyAlignment="1">
      <alignment horizontal="center"/>
    </xf>
    <xf numFmtId="167" fontId="10" fillId="2" borderId="6" xfId="0" applyNumberFormat="1" applyFont="1" applyFill="1" applyBorder="1" applyAlignment="1">
      <alignment horizontal="center"/>
    </xf>
    <xf numFmtId="167" fontId="0" fillId="2" borderId="6" xfId="0" applyNumberFormat="1" applyFont="1" applyFill="1" applyBorder="1" applyAlignment="1">
      <alignment horizontal="center"/>
    </xf>
    <xf numFmtId="0" fontId="6" fillId="4" borderId="9" xfId="0" applyFont="1" applyFill="1" applyBorder="1" applyAlignment="1">
      <alignment horizontal="left" vertical="center"/>
    </xf>
    <xf numFmtId="167" fontId="6" fillId="4" borderId="0" xfId="0" applyNumberFormat="1" applyFont="1" applyFill="1" applyBorder="1" applyAlignment="1">
      <alignment horizontal="center" vertical="center"/>
    </xf>
    <xf numFmtId="167" fontId="15" fillId="4" borderId="10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168" fontId="6" fillId="4" borderId="6" xfId="0" applyNumberFormat="1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/>
    </xf>
    <xf numFmtId="167" fontId="17" fillId="4" borderId="2" xfId="0" applyNumberFormat="1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/>
    </xf>
    <xf numFmtId="0" fontId="18" fillId="2" borderId="0" xfId="0" applyFont="1" applyFill="1" applyBorder="1"/>
    <xf numFmtId="0" fontId="20" fillId="2" borderId="0" xfId="0" applyFont="1" applyFill="1" applyBorder="1" applyAlignment="1">
      <alignment horizontal="center"/>
    </xf>
    <xf numFmtId="168" fontId="21" fillId="2" borderId="0" xfId="0" applyNumberFormat="1" applyFont="1" applyFill="1" applyBorder="1" applyAlignment="1">
      <alignment horizontal="center"/>
    </xf>
    <xf numFmtId="168" fontId="23" fillId="2" borderId="0" xfId="0" applyNumberFormat="1" applyFont="1" applyFill="1" applyBorder="1"/>
    <xf numFmtId="168" fontId="6" fillId="2" borderId="0" xfId="0" applyNumberFormat="1" applyFont="1" applyFill="1" applyBorder="1" applyAlignment="1">
      <alignment horizontal="center"/>
    </xf>
    <xf numFmtId="168" fontId="0" fillId="2" borderId="0" xfId="0" applyNumberFormat="1" applyFont="1" applyFill="1" applyBorder="1" applyAlignment="1">
      <alignment horizontal="center"/>
    </xf>
  </cellXfs>
  <cellStyles count="1">
    <cellStyle name="Normální" xfId="0" builtinId="0"/>
  </cellStyles>
  <dxfs count="1">
    <dxf>
      <font>
        <b val="0"/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4C4C4C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s-urs.cz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>
      <selection activeCell="D10" sqref="D10"/>
    </sheetView>
  </sheetViews>
  <sheetFormatPr defaultColWidth="11.7109375" defaultRowHeight="12.75"/>
  <cols>
    <col min="1" max="1" width="1.42578125" style="1" customWidth="1"/>
    <col min="2" max="11" width="12.42578125" style="2" customWidth="1"/>
    <col min="12" max="12" width="15.85546875" style="2" customWidth="1"/>
    <col min="13" max="13" width="17.42578125" style="2" customWidth="1"/>
    <col min="14" max="14" width="12.42578125" style="2" customWidth="1"/>
    <col min="15" max="15" width="1.42578125" style="2" customWidth="1"/>
    <col min="16" max="16384" width="11.7109375" style="2"/>
  </cols>
  <sheetData>
    <row r="1" spans="1:15" ht="8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</row>
    <row r="2" spans="1:15" ht="24.6" customHeight="1">
      <c r="A2" s="6"/>
      <c r="B2" s="139" t="s">
        <v>0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7"/>
    </row>
    <row r="3" spans="1:15" ht="27.6" customHeight="1">
      <c r="A3" s="6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7"/>
    </row>
    <row r="4" spans="1:15" ht="24.6" customHeight="1">
      <c r="A4" s="6"/>
      <c r="B4" s="8" t="s">
        <v>1</v>
      </c>
      <c r="C4" s="140" t="s">
        <v>2</v>
      </c>
      <c r="D4" s="140"/>
      <c r="E4" s="140"/>
      <c r="F4" s="140"/>
      <c r="G4" s="140"/>
      <c r="H4" s="140"/>
      <c r="I4" s="9" t="s">
        <v>3</v>
      </c>
      <c r="J4" s="141"/>
      <c r="K4" s="141"/>
      <c r="L4" s="141"/>
      <c r="M4" s="141"/>
      <c r="N4" s="141"/>
      <c r="O4" s="10"/>
    </row>
    <row r="5" spans="1:15" ht="23.85" customHeight="1">
      <c r="A5" s="6"/>
      <c r="B5" s="11" t="s">
        <v>4</v>
      </c>
      <c r="C5" s="12"/>
      <c r="D5" s="142"/>
      <c r="E5" s="142"/>
      <c r="F5" s="13"/>
      <c r="G5" s="143"/>
      <c r="H5" s="143"/>
      <c r="I5" s="143"/>
      <c r="J5" s="143"/>
      <c r="K5" s="143"/>
      <c r="L5" s="143"/>
      <c r="M5" s="143"/>
      <c r="N5" s="143"/>
      <c r="O5" s="14"/>
    </row>
    <row r="6" spans="1:15" ht="15.4" customHeight="1">
      <c r="A6" s="6"/>
      <c r="B6" s="144" t="s">
        <v>5</v>
      </c>
      <c r="C6" s="144"/>
      <c r="D6" s="145" t="s">
        <v>6</v>
      </c>
      <c r="E6" s="145"/>
      <c r="F6" s="15" t="s">
        <v>7</v>
      </c>
      <c r="G6" s="144" t="s">
        <v>8</v>
      </c>
      <c r="H6" s="144"/>
      <c r="I6" s="144"/>
      <c r="J6" s="144"/>
      <c r="K6" s="144"/>
      <c r="L6" s="144"/>
      <c r="M6" s="144"/>
      <c r="N6" s="144"/>
      <c r="O6" s="14"/>
    </row>
    <row r="7" spans="1:15" ht="15.4" customHeight="1">
      <c r="A7" s="6"/>
      <c r="B7" s="144" t="s">
        <v>9</v>
      </c>
      <c r="C7" s="144"/>
      <c r="D7" s="145"/>
      <c r="E7" s="145"/>
      <c r="F7" s="15" t="s">
        <v>10</v>
      </c>
      <c r="G7" s="144" t="s">
        <v>11</v>
      </c>
      <c r="H7" s="144"/>
      <c r="I7" s="144"/>
      <c r="J7" s="144"/>
      <c r="K7" s="144"/>
      <c r="L7" s="144"/>
      <c r="M7" s="144"/>
      <c r="N7" s="144"/>
      <c r="O7" s="14"/>
    </row>
    <row r="8" spans="1:15" ht="15.4" customHeight="1">
      <c r="A8" s="6"/>
      <c r="B8" s="144" t="s">
        <v>12</v>
      </c>
      <c r="C8" s="144"/>
      <c r="D8" s="145" t="s">
        <v>13</v>
      </c>
      <c r="E8" s="145"/>
      <c r="F8" s="15" t="s">
        <v>14</v>
      </c>
      <c r="G8" s="146"/>
      <c r="H8" s="146"/>
      <c r="I8" s="146"/>
      <c r="J8" s="146"/>
      <c r="K8" s="146"/>
      <c r="L8" s="146"/>
      <c r="M8" s="146"/>
      <c r="N8" s="146"/>
      <c r="O8" s="14"/>
    </row>
    <row r="9" spans="1:15" ht="15.4" customHeight="1">
      <c r="A9" s="6"/>
      <c r="B9" s="144" t="s">
        <v>15</v>
      </c>
      <c r="C9" s="144"/>
      <c r="D9" s="145"/>
      <c r="E9" s="145"/>
      <c r="F9" s="15" t="s">
        <v>16</v>
      </c>
      <c r="G9" s="146" t="s">
        <v>17</v>
      </c>
      <c r="H9" s="146"/>
      <c r="I9" s="146"/>
      <c r="J9" s="146"/>
      <c r="K9" s="146"/>
      <c r="L9" s="146"/>
      <c r="M9" s="146"/>
      <c r="N9" s="146"/>
      <c r="O9" s="14"/>
    </row>
    <row r="10" spans="1:15" ht="15.4" customHeight="1">
      <c r="A10" s="6"/>
      <c r="B10" s="144" t="s">
        <v>18</v>
      </c>
      <c r="C10" s="144"/>
      <c r="D10" s="144"/>
      <c r="E10" s="144"/>
      <c r="F10" s="15" t="s">
        <v>19</v>
      </c>
      <c r="G10" s="146" t="s">
        <v>20</v>
      </c>
      <c r="H10" s="146"/>
      <c r="I10" s="146"/>
      <c r="J10" s="146"/>
      <c r="K10" s="146"/>
      <c r="L10" s="146"/>
      <c r="M10" s="146"/>
      <c r="N10" s="146"/>
      <c r="O10" s="14"/>
    </row>
    <row r="11" spans="1:15" ht="15.4" customHeight="1">
      <c r="A11" s="6"/>
      <c r="B11" s="144" t="s">
        <v>21</v>
      </c>
      <c r="C11" s="144"/>
      <c r="D11" s="147" t="s">
        <v>22</v>
      </c>
      <c r="E11" s="147"/>
      <c r="F11" s="15"/>
      <c r="G11" s="144" t="s">
        <v>23</v>
      </c>
      <c r="H11" s="144"/>
      <c r="I11" s="144"/>
      <c r="J11" s="144"/>
      <c r="K11" s="144"/>
      <c r="L11" s="144"/>
      <c r="M11" s="144"/>
      <c r="N11" s="144"/>
      <c r="O11" s="14"/>
    </row>
    <row r="12" spans="1:15" ht="15.4" customHeight="1">
      <c r="A12" s="6"/>
      <c r="B12" s="148" t="s">
        <v>24</v>
      </c>
      <c r="C12" s="148"/>
      <c r="D12" s="148" t="s">
        <v>25</v>
      </c>
      <c r="E12" s="148"/>
      <c r="F12" s="15" t="s">
        <v>26</v>
      </c>
      <c r="G12" s="149" t="s">
        <v>27</v>
      </c>
      <c r="H12" s="149"/>
      <c r="I12" s="149"/>
      <c r="J12" s="149"/>
      <c r="K12" s="149"/>
      <c r="L12" s="149"/>
      <c r="M12" s="149"/>
      <c r="N12" s="149"/>
      <c r="O12" s="14"/>
    </row>
    <row r="13" spans="1:15" ht="15.4" customHeight="1">
      <c r="A13" s="6"/>
      <c r="B13" s="150" t="s">
        <v>28</v>
      </c>
      <c r="C13" s="150"/>
      <c r="D13" s="150"/>
      <c r="E13" s="150"/>
      <c r="F13" s="150"/>
      <c r="G13" s="151" t="s">
        <v>29</v>
      </c>
      <c r="H13" s="151"/>
      <c r="I13" s="151"/>
      <c r="J13" s="151"/>
      <c r="K13" s="151"/>
      <c r="L13" s="152" t="s">
        <v>30</v>
      </c>
      <c r="M13" s="152"/>
      <c r="N13" s="152"/>
      <c r="O13" s="14"/>
    </row>
    <row r="14" spans="1:15" ht="15.4" customHeight="1">
      <c r="A14" s="6"/>
      <c r="B14" s="16" t="s">
        <v>31</v>
      </c>
      <c r="C14" s="17" t="s">
        <v>32</v>
      </c>
      <c r="D14" s="17" t="s">
        <v>33</v>
      </c>
      <c r="E14" s="18" t="s">
        <v>34</v>
      </c>
      <c r="F14" s="19" t="s">
        <v>35</v>
      </c>
      <c r="G14" s="153" t="s">
        <v>36</v>
      </c>
      <c r="H14" s="153"/>
      <c r="I14" s="153"/>
      <c r="J14" s="21" t="s">
        <v>37</v>
      </c>
      <c r="K14" s="22" t="s">
        <v>38</v>
      </c>
      <c r="L14" s="14"/>
      <c r="M14" s="3"/>
      <c r="N14" s="3"/>
      <c r="O14" s="14"/>
    </row>
    <row r="15" spans="1:15" ht="15.4" customHeight="1">
      <c r="A15" s="6"/>
      <c r="B15" s="23" t="s">
        <v>39</v>
      </c>
      <c r="C15" s="24">
        <f>SUMIF(Rozpočet!F9:F291,B15,Rozpočet!L9:L291)</f>
        <v>0</v>
      </c>
      <c r="D15" s="24">
        <f>SUMIF(Rozpočet!F9:F291,B15,Rozpočet!M9:M291)</f>
        <v>0</v>
      </c>
      <c r="E15" s="25">
        <f>SUMIF(Rozpočet!F9:F291,B15,Rozpočet!N9:N291)</f>
        <v>0</v>
      </c>
      <c r="F15" s="26">
        <f>SUMIF(Rozpočet!F9:F291,B15,Rozpočet!O9:O291)</f>
        <v>0</v>
      </c>
      <c r="G15" s="154"/>
      <c r="H15" s="154"/>
      <c r="I15" s="154"/>
      <c r="J15" s="27"/>
      <c r="K15" s="28"/>
      <c r="L15" s="14"/>
      <c r="M15" s="3"/>
      <c r="N15" s="3"/>
      <c r="O15" s="14"/>
    </row>
    <row r="16" spans="1:15" ht="15.4" customHeight="1">
      <c r="A16" s="6"/>
      <c r="B16" s="23" t="s">
        <v>40</v>
      </c>
      <c r="C16" s="24">
        <f>SUMIF(Rozpočet!F9:F291,B16,Rozpočet!L9:L291)</f>
        <v>0</v>
      </c>
      <c r="D16" s="24">
        <f>SUMIF(Rozpočet!F9:F291,B16,Rozpočet!M9:M291)</f>
        <v>0</v>
      </c>
      <c r="E16" s="25">
        <f>SUMIF(Rozpočet!F9:F291,B16,Rozpočet!N9:N291)</f>
        <v>0</v>
      </c>
      <c r="F16" s="26">
        <f>SUMIF(Rozpočet!F9:F291,B16,Rozpočet!O9:O291)</f>
        <v>0</v>
      </c>
      <c r="G16" s="154"/>
      <c r="H16" s="154"/>
      <c r="I16" s="154"/>
      <c r="J16" s="27"/>
      <c r="K16" s="28"/>
      <c r="L16" s="14"/>
      <c r="M16" s="3"/>
      <c r="N16" s="3"/>
      <c r="O16" s="14"/>
    </row>
    <row r="17" spans="1:15" ht="15.4" customHeight="1">
      <c r="A17" s="6"/>
      <c r="B17" s="23" t="s">
        <v>41</v>
      </c>
      <c r="C17" s="24">
        <f>SUMIF(Rozpočet!F9:F291,B17,Rozpočet!L9:L291)</f>
        <v>0</v>
      </c>
      <c r="D17" s="24">
        <f>SUMIF(Rozpočet!F9:F291,B17,Rozpočet!M9:M291)</f>
        <v>0</v>
      </c>
      <c r="E17" s="25">
        <f>SUMIF(Rozpočet!F9:F291,B17,Rozpočet!N9:N291)</f>
        <v>0</v>
      </c>
      <c r="F17" s="26">
        <f>SUMIF(Rozpočet!F9:F291,B17,Rozpočet!O9:O291)</f>
        <v>0</v>
      </c>
      <c r="G17" s="154"/>
      <c r="H17" s="154"/>
      <c r="I17" s="154"/>
      <c r="J17" s="27"/>
      <c r="K17" s="28"/>
      <c r="L17" s="14"/>
      <c r="M17" s="3"/>
      <c r="N17" s="3"/>
      <c r="O17" s="14"/>
    </row>
    <row r="18" spans="1:15" ht="15.4" customHeight="1">
      <c r="A18" s="6"/>
      <c r="B18" s="23" t="s">
        <v>42</v>
      </c>
      <c r="C18" s="24">
        <f>SUMIF(Rozpočet!F9:F291,B18,Rozpočet!L9:L291)</f>
        <v>0</v>
      </c>
      <c r="D18" s="24">
        <f>SUMIF(Rozpočet!F9:F291,B18,Rozpočet!M9:M291)</f>
        <v>0</v>
      </c>
      <c r="E18" s="25">
        <f>SUMIF(Rozpočet!F9:F291,B18,Rozpočet!N9:N291)</f>
        <v>0</v>
      </c>
      <c r="F18" s="26">
        <f>SUMIF(Rozpočet!F9:F291,B18,Rozpočet!O9:O291)</f>
        <v>0</v>
      </c>
      <c r="G18" s="154"/>
      <c r="H18" s="154"/>
      <c r="I18" s="154"/>
      <c r="J18" s="27"/>
      <c r="K18" s="28"/>
      <c r="L18" s="14"/>
      <c r="M18" s="3"/>
      <c r="N18" s="3"/>
      <c r="O18" s="14"/>
    </row>
    <row r="19" spans="1:15" ht="15.4" customHeight="1">
      <c r="A19" s="6"/>
      <c r="B19" s="23" t="s">
        <v>43</v>
      </c>
      <c r="C19" s="24">
        <f>Rozpočet!L7-SUM(C15:C18)</f>
        <v>0</v>
      </c>
      <c r="D19" s="24">
        <f>Rozpočet!M7-SUM(D15:D18)</f>
        <v>0</v>
      </c>
      <c r="E19" s="25">
        <f>Rozpočet!N7-SUM(E15:E18)</f>
        <v>0</v>
      </c>
      <c r="F19" s="26">
        <f>Rozpočet!O7-SUM(F15:F18)</f>
        <v>0</v>
      </c>
      <c r="G19" s="154"/>
      <c r="H19" s="154"/>
      <c r="I19" s="154"/>
      <c r="J19" s="27"/>
      <c r="K19" s="28"/>
      <c r="L19" s="29" t="s">
        <v>44</v>
      </c>
      <c r="M19" s="3"/>
      <c r="N19" s="3"/>
      <c r="O19" s="14"/>
    </row>
    <row r="20" spans="1:15" ht="15.4" customHeight="1">
      <c r="A20" s="6"/>
      <c r="B20" s="30" t="s">
        <v>45</v>
      </c>
      <c r="C20" s="31">
        <f>SUM(C15:C19)</f>
        <v>0</v>
      </c>
      <c r="D20" s="31">
        <f>SUM(D15:D19)</f>
        <v>0</v>
      </c>
      <c r="E20" s="32">
        <f>SUM(E15:E19)</f>
        <v>0</v>
      </c>
      <c r="F20" s="33">
        <f>SUM(F15:F19)</f>
        <v>0</v>
      </c>
      <c r="G20" s="154"/>
      <c r="H20" s="154"/>
      <c r="I20" s="154"/>
      <c r="J20" s="27"/>
      <c r="K20" s="28"/>
      <c r="L20" s="14"/>
      <c r="M20" s="34"/>
      <c r="N20" s="34"/>
      <c r="O20" s="14"/>
    </row>
    <row r="21" spans="1:15" ht="15.4" customHeight="1">
      <c r="A21" s="6"/>
      <c r="B21" s="155" t="s">
        <v>46</v>
      </c>
      <c r="C21" s="155"/>
      <c r="D21" s="155"/>
      <c r="E21" s="156">
        <f>SUM(C20:E20)</f>
        <v>0</v>
      </c>
      <c r="F21" s="156"/>
      <c r="G21" s="154"/>
      <c r="H21" s="154"/>
      <c r="I21" s="154"/>
      <c r="J21" s="27"/>
      <c r="K21" s="28"/>
      <c r="L21" s="152" t="s">
        <v>47</v>
      </c>
      <c r="M21" s="152"/>
      <c r="N21" s="152"/>
      <c r="O21" s="14"/>
    </row>
    <row r="22" spans="1:15" ht="15.4" customHeight="1">
      <c r="A22" s="6"/>
      <c r="B22" s="157" t="s">
        <v>35</v>
      </c>
      <c r="C22" s="157"/>
      <c r="D22" s="157"/>
      <c r="E22" s="158">
        <f>F20</f>
        <v>0</v>
      </c>
      <c r="F22" s="158"/>
      <c r="G22" s="154"/>
      <c r="H22" s="154"/>
      <c r="I22" s="154"/>
      <c r="J22" s="27"/>
      <c r="K22" s="28"/>
      <c r="L22" s="35"/>
      <c r="M22" s="3"/>
      <c r="N22" s="3"/>
      <c r="O22" s="14"/>
    </row>
    <row r="23" spans="1:15" ht="15.4" customHeight="1">
      <c r="A23" s="6"/>
      <c r="B23" s="159" t="s">
        <v>48</v>
      </c>
      <c r="C23" s="159"/>
      <c r="D23" s="159"/>
      <c r="E23" s="160">
        <f>E21+E22</f>
        <v>0</v>
      </c>
      <c r="F23" s="160"/>
      <c r="G23" s="161" t="s">
        <v>49</v>
      </c>
      <c r="H23" s="161"/>
      <c r="I23" s="161"/>
      <c r="J23" s="162">
        <f>SUM(J15:J22)</f>
        <v>0</v>
      </c>
      <c r="K23" s="162"/>
      <c r="L23" s="14"/>
      <c r="M23" s="3"/>
      <c r="N23" s="3"/>
      <c r="O23" s="14"/>
    </row>
    <row r="24" spans="1:15" ht="15.4" customHeight="1">
      <c r="A24" s="6"/>
      <c r="B24" s="159"/>
      <c r="C24" s="159"/>
      <c r="D24" s="159"/>
      <c r="E24" s="160"/>
      <c r="F24" s="160"/>
      <c r="G24" s="161"/>
      <c r="H24" s="161"/>
      <c r="I24" s="161"/>
      <c r="J24" s="162"/>
      <c r="K24" s="162"/>
      <c r="L24" s="14"/>
      <c r="M24" s="3"/>
      <c r="N24" s="3"/>
      <c r="O24" s="14"/>
    </row>
    <row r="25" spans="1:15" ht="15.4" customHeight="1">
      <c r="A25" s="6"/>
      <c r="B25" s="152" t="s">
        <v>50</v>
      </c>
      <c r="C25" s="152"/>
      <c r="D25" s="152"/>
      <c r="E25" s="152"/>
      <c r="F25" s="152"/>
      <c r="G25" s="163" t="s">
        <v>51</v>
      </c>
      <c r="H25" s="163"/>
      <c r="I25" s="163"/>
      <c r="J25" s="163"/>
      <c r="K25" s="163"/>
      <c r="L25" s="14"/>
      <c r="M25" s="3"/>
      <c r="N25" s="3"/>
      <c r="O25" s="14"/>
    </row>
    <row r="26" spans="1:15" ht="15.4" customHeight="1">
      <c r="A26" s="6"/>
      <c r="B26" s="30" t="s">
        <v>52</v>
      </c>
      <c r="C26" s="164" t="s">
        <v>53</v>
      </c>
      <c r="D26" s="164"/>
      <c r="E26" s="165" t="s">
        <v>54</v>
      </c>
      <c r="F26" s="165"/>
      <c r="G26" s="20"/>
      <c r="H26" s="153" t="s">
        <v>55</v>
      </c>
      <c r="I26" s="153"/>
      <c r="J26" s="166" t="s">
        <v>54</v>
      </c>
      <c r="K26" s="166"/>
      <c r="L26" s="14"/>
      <c r="M26" s="3"/>
      <c r="N26" s="3"/>
      <c r="O26" s="14"/>
    </row>
    <row r="27" spans="1:15" ht="15.4" customHeight="1">
      <c r="A27" s="6"/>
      <c r="B27" s="36">
        <v>21</v>
      </c>
      <c r="C27" s="167">
        <f>SUMIF(Rozpočet!S9:S291,B27,Rozpočet!K9:K291)+H27</f>
        <v>0</v>
      </c>
      <c r="D27" s="167"/>
      <c r="E27" s="168">
        <f t="shared" ref="E27:E29" si="0">C27/100*B27</f>
        <v>0</v>
      </c>
      <c r="F27" s="168"/>
      <c r="G27" s="37"/>
      <c r="H27" s="169">
        <f>SUMIF(K15:K22,B27,J15:J22)</f>
        <v>0</v>
      </c>
      <c r="I27" s="169"/>
      <c r="J27" s="170">
        <f t="shared" ref="J27:J29" si="1">H27*B27/100</f>
        <v>0</v>
      </c>
      <c r="K27" s="170"/>
      <c r="L27" s="29" t="s">
        <v>44</v>
      </c>
      <c r="M27" s="3"/>
      <c r="N27" s="3"/>
      <c r="O27" s="14"/>
    </row>
    <row r="28" spans="1:15" ht="15.4" customHeight="1">
      <c r="A28" s="6"/>
      <c r="B28" s="36">
        <v>15</v>
      </c>
      <c r="C28" s="167">
        <f>SUMIF(Rozpočet!S9:S291,B28,Rozpočet!K9:K291)+H28</f>
        <v>0</v>
      </c>
      <c r="D28" s="167"/>
      <c r="E28" s="168">
        <f t="shared" si="0"/>
        <v>0</v>
      </c>
      <c r="F28" s="168"/>
      <c r="G28" s="37"/>
      <c r="H28" s="170">
        <f>SUMIF(K15:K22,B28,J15:J22)</f>
        <v>0</v>
      </c>
      <c r="I28" s="170"/>
      <c r="J28" s="170">
        <f t="shared" si="1"/>
        <v>0</v>
      </c>
      <c r="K28" s="170"/>
      <c r="L28" s="14"/>
      <c r="M28" s="3"/>
      <c r="N28" s="3"/>
      <c r="O28" s="14"/>
    </row>
    <row r="29" spans="1:15" ht="15.4" customHeight="1">
      <c r="A29" s="6"/>
      <c r="B29" s="36">
        <v>0</v>
      </c>
      <c r="C29" s="167">
        <f>(E23+J23)-(C27+C28)</f>
        <v>0</v>
      </c>
      <c r="D29" s="167"/>
      <c r="E29" s="168">
        <f t="shared" si="0"/>
        <v>0</v>
      </c>
      <c r="F29" s="168"/>
      <c r="G29" s="37"/>
      <c r="H29" s="170">
        <f>J23-(H27+H28)</f>
        <v>0</v>
      </c>
      <c r="I29" s="170"/>
      <c r="J29" s="170">
        <f t="shared" si="1"/>
        <v>0</v>
      </c>
      <c r="K29" s="170"/>
      <c r="L29" s="152" t="s">
        <v>56</v>
      </c>
      <c r="M29" s="152"/>
      <c r="N29" s="152"/>
      <c r="O29" s="14"/>
    </row>
    <row r="30" spans="1:15" ht="15.4" customHeight="1">
      <c r="A30" s="6"/>
      <c r="B30" s="171"/>
      <c r="C30" s="172">
        <f>ROUNDUP(C27+C28+C29,1)</f>
        <v>0</v>
      </c>
      <c r="D30" s="172"/>
      <c r="E30" s="173">
        <f>ROUNDUP(E27+E28+E29,1)</f>
        <v>0</v>
      </c>
      <c r="F30" s="173"/>
      <c r="G30" s="174"/>
      <c r="H30" s="174"/>
      <c r="I30" s="174"/>
      <c r="J30" s="175">
        <f>J27+J28+J29</f>
        <v>0</v>
      </c>
      <c r="K30" s="175"/>
      <c r="L30" s="14"/>
      <c r="M30" s="3"/>
      <c r="N30" s="3"/>
      <c r="O30" s="14"/>
    </row>
    <row r="31" spans="1:15" ht="15.4" customHeight="1">
      <c r="A31" s="6"/>
      <c r="B31" s="171"/>
      <c r="C31" s="172"/>
      <c r="D31" s="172"/>
      <c r="E31" s="173"/>
      <c r="F31" s="173"/>
      <c r="G31" s="174"/>
      <c r="H31" s="174"/>
      <c r="I31" s="174"/>
      <c r="J31" s="175"/>
      <c r="K31" s="175"/>
      <c r="L31" s="14"/>
      <c r="M31" s="3"/>
      <c r="N31" s="3"/>
      <c r="O31" s="14"/>
    </row>
    <row r="32" spans="1:15" ht="15.4" customHeight="1">
      <c r="A32" s="6"/>
      <c r="B32" s="176" t="s">
        <v>57</v>
      </c>
      <c r="C32" s="176"/>
      <c r="D32" s="176"/>
      <c r="E32" s="176"/>
      <c r="F32" s="176"/>
      <c r="G32" s="177" t="s">
        <v>58</v>
      </c>
      <c r="H32" s="177"/>
      <c r="I32" s="177"/>
      <c r="J32" s="177"/>
      <c r="K32" s="177"/>
      <c r="L32" s="3"/>
      <c r="M32" s="3"/>
      <c r="N32" s="3"/>
      <c r="O32" s="14"/>
    </row>
    <row r="33" spans="1:15" ht="15.4" customHeight="1">
      <c r="A33" s="6"/>
      <c r="B33" s="178">
        <f>C30+E30</f>
        <v>0</v>
      </c>
      <c r="C33" s="178"/>
      <c r="D33" s="178"/>
      <c r="E33" s="178"/>
      <c r="F33" s="178"/>
      <c r="G33" s="179" t="s">
        <v>59</v>
      </c>
      <c r="H33" s="179"/>
      <c r="I33" s="179"/>
      <c r="J33" s="17" t="s">
        <v>60</v>
      </c>
      <c r="K33" s="38" t="s">
        <v>61</v>
      </c>
      <c r="L33" s="3"/>
      <c r="M33" s="3"/>
      <c r="N33" s="3"/>
      <c r="O33" s="14"/>
    </row>
    <row r="34" spans="1:15" ht="15.4" customHeight="1">
      <c r="A34" s="6"/>
      <c r="B34" s="178"/>
      <c r="C34" s="178"/>
      <c r="D34" s="178"/>
      <c r="E34" s="178"/>
      <c r="F34" s="178"/>
      <c r="G34" s="147"/>
      <c r="H34" s="147"/>
      <c r="I34" s="147"/>
      <c r="J34" s="15"/>
      <c r="K34" s="39" t="str">
        <f>IF(J34&gt;0,E23/J34,"")</f>
        <v/>
      </c>
      <c r="L34" s="3"/>
      <c r="M34" s="3"/>
      <c r="N34" s="3"/>
      <c r="O34" s="14"/>
    </row>
    <row r="35" spans="1:15" ht="15.4" customHeight="1">
      <c r="A35" s="6"/>
      <c r="B35" s="178"/>
      <c r="C35" s="178"/>
      <c r="D35" s="178"/>
      <c r="E35" s="178"/>
      <c r="F35" s="178"/>
      <c r="G35" s="147"/>
      <c r="H35" s="147"/>
      <c r="I35" s="147"/>
      <c r="J35" s="15"/>
      <c r="K35" s="39" t="str">
        <f>IF(J35&gt;0,E23/J35,"")</f>
        <v/>
      </c>
      <c r="L35" s="3"/>
      <c r="M35" s="3"/>
      <c r="N35" s="3"/>
      <c r="O35" s="14"/>
    </row>
    <row r="36" spans="1:15" ht="15.4" customHeight="1">
      <c r="A36" s="6"/>
      <c r="B36" s="178"/>
      <c r="C36" s="178"/>
      <c r="D36" s="178"/>
      <c r="E36" s="178"/>
      <c r="F36" s="178"/>
      <c r="G36" s="147"/>
      <c r="H36" s="147"/>
      <c r="I36" s="147"/>
      <c r="J36" s="15"/>
      <c r="K36" s="39" t="str">
        <f>IF(J36&gt;0,E23/J36,"")</f>
        <v/>
      </c>
      <c r="L36" s="3"/>
      <c r="M36" s="3"/>
      <c r="N36" s="3"/>
      <c r="O36" s="14"/>
    </row>
    <row r="37" spans="1:15" ht="7.5" customHeight="1">
      <c r="A37" s="3"/>
      <c r="B37" s="40"/>
      <c r="C37" s="40"/>
      <c r="D37" s="40"/>
      <c r="E37" s="40"/>
      <c r="F37" s="40"/>
      <c r="G37" s="41"/>
      <c r="H37" s="41"/>
      <c r="I37" s="41"/>
      <c r="J37" s="41"/>
      <c r="K37" s="41"/>
      <c r="L37" s="40"/>
      <c r="M37" s="40"/>
      <c r="N37" s="40"/>
      <c r="O37" s="3"/>
    </row>
    <row r="38" spans="1:15">
      <c r="A38" s="3"/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3"/>
    </row>
  </sheetData>
  <sheetProtection selectLockedCells="1" selectUnlockedCells="1"/>
  <mergeCells count="79">
    <mergeCell ref="B38:N38"/>
    <mergeCell ref="B32:F32"/>
    <mergeCell ref="G32:K32"/>
    <mergeCell ref="B33:F36"/>
    <mergeCell ref="G33:I33"/>
    <mergeCell ref="G34:I34"/>
    <mergeCell ref="G35:I35"/>
    <mergeCell ref="G36:I36"/>
    <mergeCell ref="C29:D29"/>
    <mergeCell ref="E29:F29"/>
    <mergeCell ref="H29:I29"/>
    <mergeCell ref="J29:K29"/>
    <mergeCell ref="L29:N29"/>
    <mergeCell ref="B30:B31"/>
    <mergeCell ref="C30:D31"/>
    <mergeCell ref="E30:F31"/>
    <mergeCell ref="G30:I31"/>
    <mergeCell ref="J30:K31"/>
    <mergeCell ref="C27:D27"/>
    <mergeCell ref="E27:F27"/>
    <mergeCell ref="H27:I27"/>
    <mergeCell ref="J27:K27"/>
    <mergeCell ref="C28:D28"/>
    <mergeCell ref="E28:F28"/>
    <mergeCell ref="H28:I28"/>
    <mergeCell ref="J28:K28"/>
    <mergeCell ref="B25:F25"/>
    <mergeCell ref="G25:K25"/>
    <mergeCell ref="C26:D26"/>
    <mergeCell ref="E26:F26"/>
    <mergeCell ref="H26:I26"/>
    <mergeCell ref="J26:K26"/>
    <mergeCell ref="L21:N21"/>
    <mergeCell ref="B22:D22"/>
    <mergeCell ref="E22:F22"/>
    <mergeCell ref="G22:I22"/>
    <mergeCell ref="B23:D24"/>
    <mergeCell ref="E23:F24"/>
    <mergeCell ref="G23:I24"/>
    <mergeCell ref="J23:K24"/>
    <mergeCell ref="G17:I17"/>
    <mergeCell ref="G18:I18"/>
    <mergeCell ref="G19:I19"/>
    <mergeCell ref="G20:I20"/>
    <mergeCell ref="B21:D21"/>
    <mergeCell ref="E21:F21"/>
    <mergeCell ref="G21:I21"/>
    <mergeCell ref="B13:F13"/>
    <mergeCell ref="G13:K13"/>
    <mergeCell ref="L13:N13"/>
    <mergeCell ref="G14:I14"/>
    <mergeCell ref="G15:I15"/>
    <mergeCell ref="G16:I16"/>
    <mergeCell ref="B11:C11"/>
    <mergeCell ref="D11:E11"/>
    <mergeCell ref="G11:N11"/>
    <mergeCell ref="B12:C12"/>
    <mergeCell ref="D12:E12"/>
    <mergeCell ref="G12:N12"/>
    <mergeCell ref="B9:C9"/>
    <mergeCell ref="D9:E9"/>
    <mergeCell ref="G9:N9"/>
    <mergeCell ref="B10:C10"/>
    <mergeCell ref="D10:E10"/>
    <mergeCell ref="G10:N10"/>
    <mergeCell ref="B7:C7"/>
    <mergeCell ref="D7:E7"/>
    <mergeCell ref="G7:N7"/>
    <mergeCell ref="B8:C8"/>
    <mergeCell ref="D8:E8"/>
    <mergeCell ref="G8:N8"/>
    <mergeCell ref="B2:N3"/>
    <mergeCell ref="C4:H4"/>
    <mergeCell ref="J4:N4"/>
    <mergeCell ref="D5:E5"/>
    <mergeCell ref="G5:N5"/>
    <mergeCell ref="B6:C6"/>
    <mergeCell ref="D6:E6"/>
    <mergeCell ref="G6:N6"/>
  </mergeCells>
  <conditionalFormatting sqref="C27:F29">
    <cfRule type="cellIs" dxfId="0" priority="1" stopIfTrue="1" operator="equal">
      <formula>0</formula>
    </cfRule>
  </conditionalFormatting>
  <hyperlinks>
    <hyperlink ref="G12" r:id="rId1"/>
  </hyperlinks>
  <pageMargins left="0.78749999999999998" right="0.78749999999999998" top="0.39374999999999999" bottom="0.78888888888888886" header="0.51180555555555551" footer="9.8611111111111108E-2"/>
  <pageSetup paperSize="9" scale="75" orientation="landscape" useFirstPageNumber="1" horizontalDpi="300" verticalDpi="300"/>
  <headerFooter alignWithMargins="0">
    <oddFooter>&amp;L&amp;"Times New Roman,obyčejné"&amp;12ST Systém - www.softtrio.cz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290"/>
  <sheetViews>
    <sheetView tabSelected="1" workbookViewId="0">
      <pane xSplit="6" ySplit="8" topLeftCell="G71" activePane="bottomRight" state="frozen"/>
      <selection pane="topRight" activeCell="G1" sqref="G1"/>
      <selection pane="bottomLeft" activeCell="A71" sqref="A71"/>
      <selection pane="bottomRight" activeCell="G7" sqref="G7"/>
    </sheetView>
  </sheetViews>
  <sheetFormatPr defaultColWidth="11.5703125" defaultRowHeight="12.75" outlineLevelRow="3"/>
  <cols>
    <col min="1" max="1" width="1.7109375" style="1" customWidth="1"/>
    <col min="2" max="2" width="6" style="2" customWidth="1"/>
    <col min="3" max="3" width="5.7109375" style="2" customWidth="1"/>
    <col min="4" max="4" width="3.140625" style="2" customWidth="1"/>
    <col min="5" max="5" width="3.5703125" style="2" customWidth="1"/>
    <col min="6" max="6" width="13.140625" style="2" customWidth="1"/>
    <col min="7" max="7" width="61.85546875" style="2" customWidth="1"/>
    <col min="8" max="8" width="11.5703125" style="2"/>
    <col min="9" max="9" width="8.140625" style="43" customWidth="1"/>
    <col min="10" max="10" width="11.7109375" style="2" customWidth="1"/>
    <col min="11" max="11" width="15.42578125" style="2" customWidth="1"/>
    <col min="12" max="12" width="11.7109375" style="44" customWidth="1"/>
    <col min="13" max="15" width="11.5703125" style="44"/>
    <col min="16" max="16" width="11.140625" style="45" customWidth="1"/>
    <col min="17" max="18" width="0" style="2" hidden="1" customWidth="1"/>
    <col min="19" max="19" width="11.7109375" style="46" customWidth="1"/>
    <col min="20" max="20" width="0" style="46" hidden="1" customWidth="1"/>
    <col min="21" max="21" width="1.7109375" style="2" customWidth="1"/>
    <col min="22" max="242" width="11.5703125" style="2"/>
  </cols>
  <sheetData>
    <row r="1" spans="1:256" s="51" customFormat="1" ht="12.75" hidden="1" customHeight="1">
      <c r="A1" s="47" t="s">
        <v>62</v>
      </c>
      <c r="B1" s="48" t="s">
        <v>63</v>
      </c>
      <c r="C1" s="48" t="s">
        <v>64</v>
      </c>
      <c r="D1" s="48" t="s">
        <v>65</v>
      </c>
      <c r="E1" s="48" t="s">
        <v>66</v>
      </c>
      <c r="F1" s="48" t="s">
        <v>67</v>
      </c>
      <c r="G1" s="48" t="s">
        <v>68</v>
      </c>
      <c r="H1" s="48" t="s">
        <v>69</v>
      </c>
      <c r="I1" s="48" t="s">
        <v>70</v>
      </c>
      <c r="J1" s="48" t="s">
        <v>71</v>
      </c>
      <c r="K1" s="48" t="s">
        <v>72</v>
      </c>
      <c r="L1" s="49" t="s">
        <v>32</v>
      </c>
      <c r="M1" s="49" t="s">
        <v>33</v>
      </c>
      <c r="N1" s="49" t="s">
        <v>34</v>
      </c>
      <c r="O1" s="49" t="s">
        <v>35</v>
      </c>
      <c r="P1" s="50" t="s">
        <v>73</v>
      </c>
      <c r="Q1" s="48" t="s">
        <v>74</v>
      </c>
      <c r="R1" s="48" t="s">
        <v>75</v>
      </c>
      <c r="S1" s="48" t="s">
        <v>76</v>
      </c>
      <c r="T1" s="48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9.85" customHeight="1">
      <c r="A2" s="52"/>
      <c r="B2" s="3"/>
      <c r="C2" s="3"/>
      <c r="D2" s="3"/>
      <c r="E2" s="3"/>
      <c r="F2" s="3"/>
      <c r="G2" s="181" t="s">
        <v>77</v>
      </c>
      <c r="H2" s="181"/>
      <c r="I2" s="181"/>
      <c r="J2" s="181"/>
      <c r="K2" s="181"/>
      <c r="L2" s="53"/>
      <c r="M2" s="53"/>
      <c r="N2" s="53"/>
      <c r="O2" s="53"/>
      <c r="P2" s="53"/>
      <c r="Q2" s="53"/>
      <c r="R2" s="53"/>
      <c r="S2" s="54"/>
      <c r="T2" s="54"/>
      <c r="U2" s="3"/>
    </row>
    <row r="3" spans="1:256" ht="19.350000000000001" customHeight="1">
      <c r="A3" s="3"/>
      <c r="B3" s="55" t="s">
        <v>1</v>
      </c>
      <c r="C3" s="56"/>
      <c r="D3" s="182" t="str">
        <f>KrycíList!D6</f>
        <v>MOJ16029</v>
      </c>
      <c r="E3" s="182"/>
      <c r="F3" s="182"/>
      <c r="G3" s="57" t="str">
        <f>KrycíList!C4</f>
        <v>Rekonstrukce zahrady MŠ na ulici Matrosovova v Ostravě</v>
      </c>
      <c r="H3" s="183">
        <f>KrycíList!J4</f>
        <v>0</v>
      </c>
      <c r="I3" s="183"/>
      <c r="J3" s="58"/>
      <c r="K3" s="58"/>
      <c r="L3" s="58"/>
      <c r="M3" s="58"/>
      <c r="N3" s="58"/>
      <c r="O3" s="59"/>
      <c r="P3" s="59"/>
      <c r="Q3" s="59"/>
      <c r="R3" s="59"/>
      <c r="S3" s="59"/>
      <c r="T3" s="59"/>
      <c r="U3" s="56"/>
    </row>
    <row r="4" spans="1:256" ht="14.85" customHeight="1">
      <c r="A4" s="3"/>
      <c r="B4" s="3"/>
      <c r="C4" s="3"/>
      <c r="D4" s="184">
        <f>KrycíList!C5</f>
        <v>0</v>
      </c>
      <c r="E4" s="184"/>
      <c r="F4" s="184"/>
      <c r="G4" s="60">
        <f>KrycíList!G5</f>
        <v>0</v>
      </c>
      <c r="H4" s="185">
        <f>KrycíList!D5</f>
        <v>0</v>
      </c>
      <c r="I4" s="185"/>
      <c r="J4" s="56"/>
      <c r="K4" s="61"/>
      <c r="L4" s="62"/>
      <c r="M4" s="62"/>
      <c r="N4" s="62"/>
      <c r="O4" s="62"/>
      <c r="P4" s="62"/>
      <c r="Q4" s="62"/>
      <c r="R4" s="62"/>
      <c r="S4" s="63"/>
      <c r="T4" s="63"/>
      <c r="U4" s="3"/>
    </row>
    <row r="5" spans="1:256" ht="11.85" customHeight="1">
      <c r="A5" s="3"/>
      <c r="B5" s="64"/>
      <c r="C5" s="64"/>
      <c r="D5" s="65"/>
      <c r="E5" s="65"/>
      <c r="F5" s="65"/>
      <c r="G5" s="66" t="str">
        <f>KrycíList!G12</f>
        <v>Cenové a technické podmínky katalogů jsou přístupné na stránce www.cs-urs.cz.</v>
      </c>
      <c r="H5" s="65"/>
      <c r="I5" s="65"/>
      <c r="J5" s="67"/>
      <c r="K5" s="68"/>
      <c r="L5" s="69"/>
      <c r="M5" s="69"/>
      <c r="N5" s="69"/>
      <c r="O5" s="69"/>
      <c r="P5" s="69"/>
      <c r="Q5" s="69"/>
      <c r="R5" s="69"/>
      <c r="S5" s="69"/>
      <c r="T5" s="69"/>
      <c r="U5" s="3" t="s">
        <v>78</v>
      </c>
    </row>
    <row r="6" spans="1:256" s="75" customFormat="1" ht="22.35" customHeight="1">
      <c r="A6" s="70"/>
      <c r="B6" s="71" t="s">
        <v>63</v>
      </c>
      <c r="C6" s="71" t="s">
        <v>64</v>
      </c>
      <c r="D6" s="72" t="s">
        <v>65</v>
      </c>
      <c r="E6" s="71" t="s">
        <v>79</v>
      </c>
      <c r="F6" s="71" t="s">
        <v>67</v>
      </c>
      <c r="G6" s="71" t="s">
        <v>80</v>
      </c>
      <c r="H6" s="71" t="s">
        <v>81</v>
      </c>
      <c r="I6" s="71" t="s">
        <v>70</v>
      </c>
      <c r="J6" s="71" t="s">
        <v>82</v>
      </c>
      <c r="K6" s="73" t="s">
        <v>83</v>
      </c>
      <c r="L6" s="74" t="s">
        <v>32</v>
      </c>
      <c r="M6" s="74" t="s">
        <v>33</v>
      </c>
      <c r="N6" s="74" t="s">
        <v>34</v>
      </c>
      <c r="O6" s="74" t="s">
        <v>35</v>
      </c>
      <c r="P6" s="74" t="s">
        <v>84</v>
      </c>
      <c r="Q6" s="74" t="s">
        <v>85</v>
      </c>
      <c r="R6" s="74" t="s">
        <v>86</v>
      </c>
      <c r="S6" s="74" t="s">
        <v>87</v>
      </c>
      <c r="T6" s="74" t="s">
        <v>88</v>
      </c>
      <c r="U6" s="70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4.85" customHeight="1">
      <c r="A7" s="3"/>
      <c r="B7" s="76"/>
      <c r="C7" s="76"/>
      <c r="D7" s="77">
        <f>KrycíList!C8</f>
        <v>0</v>
      </c>
      <c r="E7" s="77"/>
      <c r="F7" s="77"/>
      <c r="G7" s="78"/>
      <c r="H7" s="77"/>
      <c r="I7" s="77"/>
      <c r="J7" s="79"/>
      <c r="K7" s="80">
        <f t="shared" ref="K7:R7" si="0">SUMIF($D9:$D292,"B",K9:K292)</f>
        <v>0</v>
      </c>
      <c r="L7" s="81">
        <f t="shared" si="0"/>
        <v>0</v>
      </c>
      <c r="M7" s="81">
        <f t="shared" si="0"/>
        <v>0</v>
      </c>
      <c r="N7" s="81">
        <f t="shared" si="0"/>
        <v>0</v>
      </c>
      <c r="O7" s="81">
        <f t="shared" si="0"/>
        <v>0</v>
      </c>
      <c r="P7" s="81">
        <f t="shared" si="0"/>
        <v>745.12938050316347</v>
      </c>
      <c r="Q7" s="81">
        <f t="shared" si="0"/>
        <v>386.79205000000002</v>
      </c>
      <c r="R7" s="81">
        <f t="shared" si="0"/>
        <v>1096.4263197346263</v>
      </c>
      <c r="S7" s="82">
        <f>ROUNDUP(SUMIF($D9:$D292,"B",S9:S292),1)</f>
        <v>0</v>
      </c>
      <c r="T7" s="82">
        <f>ROUNDUP(K7+S7,1)</f>
        <v>0</v>
      </c>
      <c r="U7" s="3"/>
    </row>
    <row r="8" spans="1:256" ht="8.25" customHeight="1">
      <c r="A8" s="3"/>
      <c r="B8" s="3"/>
      <c r="C8" s="3"/>
      <c r="D8" s="3"/>
      <c r="E8" s="3"/>
      <c r="F8" s="3"/>
      <c r="G8" s="3"/>
      <c r="H8" s="3"/>
      <c r="I8" s="83"/>
      <c r="J8" s="3"/>
      <c r="K8" s="3"/>
      <c r="L8" s="53"/>
      <c r="M8" s="53"/>
      <c r="N8" s="53"/>
      <c r="O8" s="53"/>
      <c r="P8" s="53"/>
      <c r="Q8" s="53"/>
      <c r="R8" s="53"/>
      <c r="S8" s="54"/>
      <c r="T8" s="54"/>
      <c r="U8" s="3"/>
    </row>
    <row r="9" spans="1:256" ht="15">
      <c r="A9" s="3"/>
      <c r="B9" s="84" t="s">
        <v>89</v>
      </c>
      <c r="C9" s="85"/>
      <c r="D9" s="86" t="s">
        <v>90</v>
      </c>
      <c r="E9" s="85"/>
      <c r="F9" s="87"/>
      <c r="G9" s="88" t="s">
        <v>91</v>
      </c>
      <c r="H9" s="85"/>
      <c r="I9" s="86"/>
      <c r="J9" s="85"/>
      <c r="K9" s="89">
        <f t="shared" ref="K9:S9" si="1">SUMIF($D10:$D290,"O",K10:K290)</f>
        <v>0</v>
      </c>
      <c r="L9" s="90">
        <f t="shared" si="1"/>
        <v>0</v>
      </c>
      <c r="M9" s="90">
        <f t="shared" si="1"/>
        <v>0</v>
      </c>
      <c r="N9" s="90">
        <f t="shared" si="1"/>
        <v>0</v>
      </c>
      <c r="O9" s="90">
        <f t="shared" si="1"/>
        <v>0</v>
      </c>
      <c r="P9" s="91">
        <f t="shared" si="1"/>
        <v>745.12938050316347</v>
      </c>
      <c r="Q9" s="91">
        <f t="shared" si="1"/>
        <v>386.79205000000002</v>
      </c>
      <c r="R9" s="91">
        <f t="shared" si="1"/>
        <v>1096.4263197346263</v>
      </c>
      <c r="S9" s="92">
        <f t="shared" si="1"/>
        <v>0</v>
      </c>
      <c r="T9" s="92">
        <f t="shared" ref="T9:T10" si="2">K9+S9</f>
        <v>0</v>
      </c>
      <c r="U9" s="93"/>
    </row>
    <row r="10" spans="1:256" outlineLevel="1">
      <c r="A10" s="3"/>
      <c r="B10" s="94"/>
      <c r="C10" s="95" t="s">
        <v>89</v>
      </c>
      <c r="D10" s="96" t="s">
        <v>92</v>
      </c>
      <c r="E10" s="97"/>
      <c r="F10" s="97" t="s">
        <v>39</v>
      </c>
      <c r="G10" s="98" t="s">
        <v>93</v>
      </c>
      <c r="H10" s="97"/>
      <c r="I10" s="96"/>
      <c r="J10" s="97"/>
      <c r="K10" s="99">
        <f>SUBTOTAL(9,K11:K41)</f>
        <v>0</v>
      </c>
      <c r="L10" s="100">
        <f>SUBTOTAL(9,L11:L41)</f>
        <v>0</v>
      </c>
      <c r="M10" s="100">
        <f>SUBTOTAL(9,M11:M41)</f>
        <v>0</v>
      </c>
      <c r="N10" s="100">
        <f>SUBTOTAL(9,N11:N41)</f>
        <v>0</v>
      </c>
      <c r="O10" s="100">
        <f>SUBTOTAL(9,O11:O41)</f>
        <v>0</v>
      </c>
      <c r="P10" s="101">
        <f>SUMPRODUCT(P11:P41,H11:H41)</f>
        <v>13.968171200000159</v>
      </c>
      <c r="Q10" s="101">
        <f>SUMPRODUCT(Q11:Q41,H11:H41)</f>
        <v>0</v>
      </c>
      <c r="R10" s="101">
        <f>SUMPRODUCT(R11:R41,H11:H41)</f>
        <v>110.64267800000704</v>
      </c>
      <c r="S10" s="102">
        <f>SUMPRODUCT(S11:S41,K11:K41)/100</f>
        <v>0</v>
      </c>
      <c r="T10" s="102">
        <f t="shared" si="2"/>
        <v>0</v>
      </c>
      <c r="U10" s="93"/>
    </row>
    <row r="11" spans="1:256" outlineLevel="2">
      <c r="A11" s="3"/>
      <c r="B11" s="103"/>
      <c r="C11" s="104"/>
      <c r="D11" s="105"/>
      <c r="E11" s="106" t="s">
        <v>94</v>
      </c>
      <c r="F11" s="107"/>
      <c r="G11" s="108"/>
      <c r="H11" s="107"/>
      <c r="I11" s="105"/>
      <c r="J11" s="107"/>
      <c r="K11" s="109"/>
      <c r="L11" s="110"/>
      <c r="M11" s="110"/>
      <c r="N11" s="110"/>
      <c r="O11" s="110"/>
      <c r="P11" s="111"/>
      <c r="Q11" s="111"/>
      <c r="R11" s="111"/>
      <c r="S11" s="112"/>
      <c r="T11" s="112"/>
      <c r="U11" s="93"/>
    </row>
    <row r="12" spans="1:256" ht="25.5" outlineLevel="2">
      <c r="A12" s="3"/>
      <c r="B12" s="93"/>
      <c r="C12" s="93"/>
      <c r="D12" s="113" t="s">
        <v>95</v>
      </c>
      <c r="E12" s="114">
        <v>1</v>
      </c>
      <c r="F12" s="115" t="s">
        <v>96</v>
      </c>
      <c r="G12" s="116" t="s">
        <v>97</v>
      </c>
      <c r="H12" s="117">
        <v>167</v>
      </c>
      <c r="I12" s="118" t="s">
        <v>98</v>
      </c>
      <c r="J12" s="119"/>
      <c r="K12" s="120">
        <f t="shared" ref="K12:K15" si="3">H12*J12</f>
        <v>0</v>
      </c>
      <c r="L12" s="121" t="str">
        <f t="shared" ref="L12:L15" si="4">IF(D12="S",K12,"")</f>
        <v/>
      </c>
      <c r="M12" s="122">
        <f t="shared" ref="M12:M15" si="5">IF(OR(D12="P",D12="U"),K12,"")</f>
        <v>0</v>
      </c>
      <c r="N12" s="122" t="str">
        <f t="shared" ref="N12:N15" si="6">IF(D12="H",K12,"")</f>
        <v/>
      </c>
      <c r="O12" s="122" t="str">
        <f t="shared" ref="O12:O15" si="7">IF(D12="V",K12,"")</f>
        <v/>
      </c>
      <c r="P12" s="123">
        <v>0</v>
      </c>
      <c r="Q12" s="123">
        <v>0</v>
      </c>
      <c r="R12" s="123">
        <v>0.17200000000004859</v>
      </c>
      <c r="S12" s="124">
        <v>21</v>
      </c>
      <c r="T12" s="125">
        <f t="shared" ref="T12:T15" si="8">K12*(S12+100)/100</f>
        <v>0</v>
      </c>
      <c r="U12" s="126"/>
    </row>
    <row r="13" spans="1:256" outlineLevel="2">
      <c r="A13" s="3"/>
      <c r="B13" s="93"/>
      <c r="C13" s="93"/>
      <c r="D13" s="113" t="s">
        <v>95</v>
      </c>
      <c r="E13" s="114">
        <v>2</v>
      </c>
      <c r="F13" s="115" t="s">
        <v>99</v>
      </c>
      <c r="G13" s="116" t="s">
        <v>100</v>
      </c>
      <c r="H13" s="117">
        <v>167</v>
      </c>
      <c r="I13" s="118" t="s">
        <v>98</v>
      </c>
      <c r="J13" s="119"/>
      <c r="K13" s="120">
        <f t="shared" si="3"/>
        <v>0</v>
      </c>
      <c r="L13" s="121" t="str">
        <f t="shared" si="4"/>
        <v/>
      </c>
      <c r="M13" s="122">
        <f t="shared" si="5"/>
        <v>0</v>
      </c>
      <c r="N13" s="122" t="str">
        <f t="shared" si="6"/>
        <v/>
      </c>
      <c r="O13" s="122" t="str">
        <f t="shared" si="7"/>
        <v/>
      </c>
      <c r="P13" s="123">
        <v>0</v>
      </c>
      <c r="Q13" s="123">
        <v>0</v>
      </c>
      <c r="R13" s="123">
        <v>0</v>
      </c>
      <c r="S13" s="124">
        <v>21</v>
      </c>
      <c r="T13" s="125">
        <f t="shared" si="8"/>
        <v>0</v>
      </c>
      <c r="U13" s="126"/>
    </row>
    <row r="14" spans="1:256" outlineLevel="2">
      <c r="A14" s="3"/>
      <c r="B14" s="93"/>
      <c r="C14" s="93"/>
      <c r="D14" s="113" t="s">
        <v>95</v>
      </c>
      <c r="E14" s="114">
        <v>3</v>
      </c>
      <c r="F14" s="115" t="s">
        <v>101</v>
      </c>
      <c r="G14" s="116" t="s">
        <v>102</v>
      </c>
      <c r="H14" s="117">
        <v>167</v>
      </c>
      <c r="I14" s="118" t="s">
        <v>98</v>
      </c>
      <c r="J14" s="119"/>
      <c r="K14" s="120">
        <f t="shared" si="3"/>
        <v>0</v>
      </c>
      <c r="L14" s="121" t="str">
        <f t="shared" si="4"/>
        <v/>
      </c>
      <c r="M14" s="122">
        <f t="shared" si="5"/>
        <v>0</v>
      </c>
      <c r="N14" s="122" t="str">
        <f t="shared" si="6"/>
        <v/>
      </c>
      <c r="O14" s="122" t="str">
        <f t="shared" si="7"/>
        <v/>
      </c>
      <c r="P14" s="123">
        <v>1.8000000000004091E-4</v>
      </c>
      <c r="Q14" s="123">
        <v>0</v>
      </c>
      <c r="R14" s="123">
        <v>7.0000000000050022E-2</v>
      </c>
      <c r="S14" s="124">
        <v>21</v>
      </c>
      <c r="T14" s="125">
        <f t="shared" si="8"/>
        <v>0</v>
      </c>
      <c r="U14" s="126"/>
    </row>
    <row r="15" spans="1:256" ht="25.5" outlineLevel="2">
      <c r="A15" s="3"/>
      <c r="B15" s="93"/>
      <c r="C15" s="93"/>
      <c r="D15" s="113" t="s">
        <v>95</v>
      </c>
      <c r="E15" s="114">
        <v>4</v>
      </c>
      <c r="F15" s="115" t="s">
        <v>103</v>
      </c>
      <c r="G15" s="116" t="s">
        <v>104</v>
      </c>
      <c r="H15" s="117">
        <v>66.825000000000003</v>
      </c>
      <c r="I15" s="118" t="s">
        <v>105</v>
      </c>
      <c r="J15" s="119"/>
      <c r="K15" s="120">
        <f t="shared" si="3"/>
        <v>0</v>
      </c>
      <c r="L15" s="121" t="str">
        <f t="shared" si="4"/>
        <v/>
      </c>
      <c r="M15" s="122">
        <f t="shared" si="5"/>
        <v>0</v>
      </c>
      <c r="N15" s="122" t="str">
        <f t="shared" si="6"/>
        <v/>
      </c>
      <c r="O15" s="122" t="str">
        <f t="shared" si="7"/>
        <v/>
      </c>
      <c r="P15" s="123">
        <v>0</v>
      </c>
      <c r="Q15" s="123">
        <v>0</v>
      </c>
      <c r="R15" s="123">
        <v>0</v>
      </c>
      <c r="S15" s="124">
        <v>21</v>
      </c>
      <c r="T15" s="125">
        <f t="shared" si="8"/>
        <v>0</v>
      </c>
      <c r="U15" s="126"/>
    </row>
    <row r="16" spans="1:256" s="133" customFormat="1" ht="11.25" outlineLevel="2">
      <c r="A16" s="127"/>
      <c r="B16" s="127"/>
      <c r="C16" s="127"/>
      <c r="D16" s="127"/>
      <c r="E16" s="127"/>
      <c r="F16" s="127"/>
      <c r="G16" s="128" t="s">
        <v>106</v>
      </c>
      <c r="H16" s="127"/>
      <c r="I16" s="129"/>
      <c r="J16" s="127"/>
      <c r="K16" s="127"/>
      <c r="L16" s="130"/>
      <c r="M16" s="130"/>
      <c r="N16" s="130"/>
      <c r="O16" s="130"/>
      <c r="P16" s="131"/>
      <c r="Q16" s="127"/>
      <c r="R16" s="127"/>
      <c r="S16" s="132"/>
      <c r="T16" s="132"/>
      <c r="U16" s="127"/>
    </row>
    <row r="17" spans="1:21" s="51" customFormat="1" ht="11.1" customHeight="1" outlineLevel="3">
      <c r="A17" s="42"/>
      <c r="B17" s="134"/>
      <c r="C17" s="134"/>
      <c r="D17" s="134"/>
      <c r="E17" s="134"/>
      <c r="F17" s="134"/>
      <c r="G17" s="134" t="s">
        <v>107</v>
      </c>
      <c r="H17" s="135">
        <v>66.825000000000003</v>
      </c>
      <c r="I17" s="136"/>
      <c r="J17" s="134"/>
      <c r="K17" s="134"/>
      <c r="L17" s="137"/>
      <c r="M17" s="137"/>
      <c r="N17" s="137"/>
      <c r="O17" s="137"/>
      <c r="P17" s="137"/>
      <c r="Q17" s="137"/>
      <c r="R17" s="137"/>
      <c r="S17" s="138"/>
      <c r="T17" s="138"/>
      <c r="U17" s="134"/>
    </row>
    <row r="18" spans="1:21" outlineLevel="2">
      <c r="A18" s="3"/>
      <c r="B18" s="93"/>
      <c r="C18" s="93"/>
      <c r="D18" s="113" t="s">
        <v>95</v>
      </c>
      <c r="E18" s="114">
        <v>5</v>
      </c>
      <c r="F18" s="115" t="s">
        <v>108</v>
      </c>
      <c r="G18" s="116" t="s">
        <v>109</v>
      </c>
      <c r="H18" s="117">
        <v>6.399</v>
      </c>
      <c r="I18" s="118" t="s">
        <v>105</v>
      </c>
      <c r="J18" s="119"/>
      <c r="K18" s="120">
        <f>H18*J18</f>
        <v>0</v>
      </c>
      <c r="L18" s="121" t="str">
        <f>IF(D18="S",K18,"")</f>
        <v/>
      </c>
      <c r="M18" s="122">
        <f>IF(OR(D18="P",D18="U"),K18,"")</f>
        <v>0</v>
      </c>
      <c r="N18" s="122" t="str">
        <f>IF(D18="H",K18,"")</f>
        <v/>
      </c>
      <c r="O18" s="122" t="str">
        <f>IF(D18="V",K18,"")</f>
        <v/>
      </c>
      <c r="P18" s="123">
        <v>0</v>
      </c>
      <c r="Q18" s="123">
        <v>0</v>
      </c>
      <c r="R18" s="123">
        <v>2.9480000000003201</v>
      </c>
      <c r="S18" s="124">
        <v>21</v>
      </c>
      <c r="T18" s="125">
        <f>K18*(S18+100)/100</f>
        <v>0</v>
      </c>
      <c r="U18" s="126"/>
    </row>
    <row r="19" spans="1:21" s="51" customFormat="1" ht="11.1" customHeight="1" outlineLevel="3">
      <c r="A19" s="42"/>
      <c r="B19" s="134"/>
      <c r="C19" s="134"/>
      <c r="D19" s="134"/>
      <c r="E19" s="134"/>
      <c r="F19" s="134"/>
      <c r="G19" s="134" t="s">
        <v>110</v>
      </c>
      <c r="H19" s="135">
        <v>6.399</v>
      </c>
      <c r="I19" s="136"/>
      <c r="J19" s="134"/>
      <c r="K19" s="134"/>
      <c r="L19" s="137"/>
      <c r="M19" s="137"/>
      <c r="N19" s="137"/>
      <c r="O19" s="137"/>
      <c r="P19" s="137"/>
      <c r="Q19" s="137"/>
      <c r="R19" s="137"/>
      <c r="S19" s="138"/>
      <c r="T19" s="138"/>
      <c r="U19" s="134"/>
    </row>
    <row r="20" spans="1:21" ht="25.5" outlineLevel="2">
      <c r="A20" s="3"/>
      <c r="B20" s="93"/>
      <c r="C20" s="93"/>
      <c r="D20" s="113" t="s">
        <v>95</v>
      </c>
      <c r="E20" s="114">
        <v>6</v>
      </c>
      <c r="F20" s="115" t="s">
        <v>111</v>
      </c>
      <c r="G20" s="116" t="s">
        <v>112</v>
      </c>
      <c r="H20" s="117">
        <v>6.399</v>
      </c>
      <c r="I20" s="118" t="s">
        <v>105</v>
      </c>
      <c r="J20" s="119"/>
      <c r="K20" s="120">
        <f t="shared" ref="K20:K22" si="9">H20*J20</f>
        <v>0</v>
      </c>
      <c r="L20" s="121" t="str">
        <f t="shared" ref="L20:L22" si="10">IF(D20="S",K20,"")</f>
        <v/>
      </c>
      <c r="M20" s="122">
        <f t="shared" ref="M20:M22" si="11">IF(OR(D20="P",D20="U"),K20,"")</f>
        <v>0</v>
      </c>
      <c r="N20" s="122" t="str">
        <f t="shared" ref="N20:N22" si="12">IF(D20="H",K20,"")</f>
        <v/>
      </c>
      <c r="O20" s="122" t="str">
        <f t="shared" ref="O20:O22" si="13">IF(D20="V",K20,"")</f>
        <v/>
      </c>
      <c r="P20" s="123">
        <v>0</v>
      </c>
      <c r="Q20" s="123">
        <v>0</v>
      </c>
      <c r="R20" s="123">
        <v>0.59000000000014552</v>
      </c>
      <c r="S20" s="124">
        <v>21</v>
      </c>
      <c r="T20" s="125">
        <f t="shared" ref="T20:T22" si="14">K20*(S20+100)/100</f>
        <v>0</v>
      </c>
      <c r="U20" s="126"/>
    </row>
    <row r="21" spans="1:21" outlineLevel="2">
      <c r="A21" s="3"/>
      <c r="B21" s="93"/>
      <c r="C21" s="93"/>
      <c r="D21" s="113" t="s">
        <v>95</v>
      </c>
      <c r="E21" s="114">
        <v>7</v>
      </c>
      <c r="F21" s="115" t="s">
        <v>113</v>
      </c>
      <c r="G21" s="116" t="s">
        <v>114</v>
      </c>
      <c r="H21" s="117">
        <v>6.399</v>
      </c>
      <c r="I21" s="118" t="s">
        <v>105</v>
      </c>
      <c r="J21" s="119"/>
      <c r="K21" s="120">
        <f t="shared" si="9"/>
        <v>0</v>
      </c>
      <c r="L21" s="121" t="str">
        <f t="shared" si="10"/>
        <v/>
      </c>
      <c r="M21" s="122">
        <f t="shared" si="11"/>
        <v>0</v>
      </c>
      <c r="N21" s="122" t="str">
        <f t="shared" si="12"/>
        <v/>
      </c>
      <c r="O21" s="122" t="str">
        <f t="shared" si="13"/>
        <v/>
      </c>
      <c r="P21" s="123">
        <v>0</v>
      </c>
      <c r="Q21" s="123">
        <v>0</v>
      </c>
      <c r="R21" s="123">
        <v>0</v>
      </c>
      <c r="S21" s="124">
        <v>21</v>
      </c>
      <c r="T21" s="125">
        <f t="shared" si="14"/>
        <v>0</v>
      </c>
      <c r="U21" s="126"/>
    </row>
    <row r="22" spans="1:21" outlineLevel="2">
      <c r="A22" s="3"/>
      <c r="B22" s="93"/>
      <c r="C22" s="93"/>
      <c r="D22" s="113" t="s">
        <v>95</v>
      </c>
      <c r="E22" s="114">
        <v>8</v>
      </c>
      <c r="F22" s="115" t="s">
        <v>115</v>
      </c>
      <c r="G22" s="116" t="s">
        <v>116</v>
      </c>
      <c r="H22" s="117">
        <v>25.596</v>
      </c>
      <c r="I22" s="118" t="s">
        <v>105</v>
      </c>
      <c r="J22" s="119"/>
      <c r="K22" s="120">
        <f t="shared" si="9"/>
        <v>0</v>
      </c>
      <c r="L22" s="121" t="str">
        <f t="shared" si="10"/>
        <v/>
      </c>
      <c r="M22" s="122">
        <f t="shared" si="11"/>
        <v>0</v>
      </c>
      <c r="N22" s="122" t="str">
        <f t="shared" si="12"/>
        <v/>
      </c>
      <c r="O22" s="122" t="str">
        <f t="shared" si="13"/>
        <v/>
      </c>
      <c r="P22" s="123">
        <v>0</v>
      </c>
      <c r="Q22" s="123">
        <v>0</v>
      </c>
      <c r="R22" s="123">
        <v>0</v>
      </c>
      <c r="S22" s="124">
        <v>21</v>
      </c>
      <c r="T22" s="125">
        <f t="shared" si="14"/>
        <v>0</v>
      </c>
      <c r="U22" s="126"/>
    </row>
    <row r="23" spans="1:21" s="51" customFormat="1" ht="11.1" customHeight="1" outlineLevel="3">
      <c r="A23" s="42"/>
      <c r="B23" s="134"/>
      <c r="C23" s="134"/>
      <c r="D23" s="134"/>
      <c r="E23" s="134"/>
      <c r="F23" s="134"/>
      <c r="G23" s="134" t="s">
        <v>117</v>
      </c>
      <c r="H23" s="135">
        <v>25.596</v>
      </c>
      <c r="I23" s="136"/>
      <c r="J23" s="134"/>
      <c r="K23" s="134"/>
      <c r="L23" s="137"/>
      <c r="M23" s="137"/>
      <c r="N23" s="137"/>
      <c r="O23" s="137"/>
      <c r="P23" s="137"/>
      <c r="Q23" s="137"/>
      <c r="R23" s="137"/>
      <c r="S23" s="138"/>
      <c r="T23" s="138"/>
      <c r="U23" s="134"/>
    </row>
    <row r="24" spans="1:21" outlineLevel="2">
      <c r="A24" s="3"/>
      <c r="B24" s="93"/>
      <c r="C24" s="93"/>
      <c r="D24" s="113" t="s">
        <v>95</v>
      </c>
      <c r="E24" s="114">
        <v>9</v>
      </c>
      <c r="F24" s="115" t="s">
        <v>118</v>
      </c>
      <c r="G24" s="116" t="s">
        <v>119</v>
      </c>
      <c r="H24" s="117">
        <v>73.224000000000004</v>
      </c>
      <c r="I24" s="118" t="s">
        <v>105</v>
      </c>
      <c r="J24" s="119"/>
      <c r="K24" s="120">
        <f>H24*J24</f>
        <v>0</v>
      </c>
      <c r="L24" s="121" t="str">
        <f>IF(D24="S",K24,"")</f>
        <v/>
      </c>
      <c r="M24" s="122">
        <f>IF(OR(D24="P",D24="U"),K24,"")</f>
        <v>0</v>
      </c>
      <c r="N24" s="122" t="str">
        <f>IF(D24="H",K24,"")</f>
        <v/>
      </c>
      <c r="O24" s="122" t="str">
        <f>IF(D24="V",K24,"")</f>
        <v/>
      </c>
      <c r="P24" s="123">
        <v>0</v>
      </c>
      <c r="Q24" s="123">
        <v>0</v>
      </c>
      <c r="R24" s="123">
        <v>9.0000000000003411E-3</v>
      </c>
      <c r="S24" s="124">
        <v>21</v>
      </c>
      <c r="T24" s="125">
        <f>K24*(S24+100)/100</f>
        <v>0</v>
      </c>
      <c r="U24" s="126"/>
    </row>
    <row r="25" spans="1:21" s="51" customFormat="1" ht="11.1" customHeight="1" outlineLevel="3">
      <c r="A25" s="42"/>
      <c r="B25" s="134"/>
      <c r="C25" s="134"/>
      <c r="D25" s="134"/>
      <c r="E25" s="134"/>
      <c r="F25" s="134"/>
      <c r="G25" s="134" t="s">
        <v>120</v>
      </c>
      <c r="H25" s="135">
        <v>73.224000000000004</v>
      </c>
      <c r="I25" s="136"/>
      <c r="J25" s="134"/>
      <c r="K25" s="134"/>
      <c r="L25" s="137"/>
      <c r="M25" s="137"/>
      <c r="N25" s="137"/>
      <c r="O25" s="137"/>
      <c r="P25" s="137"/>
      <c r="Q25" s="137"/>
      <c r="R25" s="137"/>
      <c r="S25" s="138"/>
      <c r="T25" s="138"/>
      <c r="U25" s="134"/>
    </row>
    <row r="26" spans="1:21" outlineLevel="2">
      <c r="A26" s="3"/>
      <c r="B26" s="93"/>
      <c r="C26" s="93"/>
      <c r="D26" s="113" t="s">
        <v>95</v>
      </c>
      <c r="E26" s="114">
        <v>10</v>
      </c>
      <c r="F26" s="115" t="s">
        <v>121</v>
      </c>
      <c r="G26" s="116" t="s">
        <v>122</v>
      </c>
      <c r="H26" s="117">
        <v>38</v>
      </c>
      <c r="I26" s="118" t="s">
        <v>98</v>
      </c>
      <c r="J26" s="119"/>
      <c r="K26" s="120">
        <f>H26*J26</f>
        <v>0</v>
      </c>
      <c r="L26" s="121" t="str">
        <f>IF(D26="S",K26,"")</f>
        <v/>
      </c>
      <c r="M26" s="122">
        <f>IF(OR(D26="P",D26="U"),K26,"")</f>
        <v>0</v>
      </c>
      <c r="N26" s="122" t="str">
        <f>IF(D26="H",K26,"")</f>
        <v/>
      </c>
      <c r="O26" s="122" t="str">
        <f>IF(D26="V",K26,"")</f>
        <v/>
      </c>
      <c r="P26" s="123">
        <v>9.4024000000040141E-3</v>
      </c>
      <c r="Q26" s="123">
        <v>0</v>
      </c>
      <c r="R26" s="123">
        <v>0.86399999999957799</v>
      </c>
      <c r="S26" s="124">
        <v>21</v>
      </c>
      <c r="T26" s="125">
        <f>K26*(S26+100)/100</f>
        <v>0</v>
      </c>
      <c r="U26" s="126"/>
    </row>
    <row r="27" spans="1:21" s="51" customFormat="1" ht="11.1" customHeight="1" outlineLevel="3">
      <c r="A27" s="42"/>
      <c r="B27" s="134"/>
      <c r="C27" s="134"/>
      <c r="D27" s="134"/>
      <c r="E27" s="134"/>
      <c r="F27" s="134"/>
      <c r="G27" s="134" t="s">
        <v>123</v>
      </c>
      <c r="H27" s="135">
        <v>38</v>
      </c>
      <c r="I27" s="136"/>
      <c r="J27" s="134"/>
      <c r="K27" s="134"/>
      <c r="L27" s="137"/>
      <c r="M27" s="137"/>
      <c r="N27" s="137"/>
      <c r="O27" s="137"/>
      <c r="P27" s="137"/>
      <c r="Q27" s="137"/>
      <c r="R27" s="137"/>
      <c r="S27" s="138"/>
      <c r="T27" s="138"/>
      <c r="U27" s="134"/>
    </row>
    <row r="28" spans="1:21" outlineLevel="2">
      <c r="A28" s="3"/>
      <c r="B28" s="93"/>
      <c r="C28" s="93"/>
      <c r="D28" s="113" t="s">
        <v>95</v>
      </c>
      <c r="E28" s="114">
        <v>11</v>
      </c>
      <c r="F28" s="115" t="s">
        <v>124</v>
      </c>
      <c r="G28" s="116" t="s">
        <v>125</v>
      </c>
      <c r="H28" s="117">
        <v>38</v>
      </c>
      <c r="I28" s="118" t="s">
        <v>98</v>
      </c>
      <c r="J28" s="119"/>
      <c r="K28" s="120">
        <f t="shared" ref="K28:K29" si="15">H28*J28</f>
        <v>0</v>
      </c>
      <c r="L28" s="121" t="str">
        <f t="shared" ref="L28:L29" si="16">IF(D28="S",K28,"")</f>
        <v/>
      </c>
      <c r="M28" s="122">
        <f t="shared" ref="M28:M29" si="17">IF(OR(D28="P",D28="U"),K28,"")</f>
        <v>0</v>
      </c>
      <c r="N28" s="122" t="str">
        <f t="shared" ref="N28:N29" si="18">IF(D28="H",K28,"")</f>
        <v/>
      </c>
      <c r="O28" s="122" t="str">
        <f t="shared" ref="O28:O29" si="19">IF(D28="V",K28,"")</f>
        <v/>
      </c>
      <c r="P28" s="123">
        <v>0</v>
      </c>
      <c r="Q28" s="123">
        <v>0</v>
      </c>
      <c r="R28" s="123">
        <v>0.37100000000009459</v>
      </c>
      <c r="S28" s="124">
        <v>21</v>
      </c>
      <c r="T28" s="125">
        <f t="shared" ref="T28:T29" si="20">K28*(S28+100)/100</f>
        <v>0</v>
      </c>
      <c r="U28" s="126"/>
    </row>
    <row r="29" spans="1:21" ht="25.5" outlineLevel="2">
      <c r="A29" s="3"/>
      <c r="B29" s="93"/>
      <c r="C29" s="93"/>
      <c r="D29" s="113" t="s">
        <v>95</v>
      </c>
      <c r="E29" s="114">
        <v>12</v>
      </c>
      <c r="F29" s="115" t="s">
        <v>126</v>
      </c>
      <c r="G29" s="116" t="s">
        <v>127</v>
      </c>
      <c r="H29" s="117">
        <v>713</v>
      </c>
      <c r="I29" s="118" t="s">
        <v>98</v>
      </c>
      <c r="J29" s="119"/>
      <c r="K29" s="120">
        <f t="shared" si="15"/>
        <v>0</v>
      </c>
      <c r="L29" s="121" t="str">
        <f t="shared" si="16"/>
        <v/>
      </c>
      <c r="M29" s="122">
        <f t="shared" si="17"/>
        <v>0</v>
      </c>
      <c r="N29" s="122" t="str">
        <f t="shared" si="18"/>
        <v/>
      </c>
      <c r="O29" s="122" t="str">
        <f t="shared" si="19"/>
        <v/>
      </c>
      <c r="P29" s="123">
        <v>0</v>
      </c>
      <c r="Q29" s="123">
        <v>0</v>
      </c>
      <c r="R29" s="123">
        <v>0</v>
      </c>
      <c r="S29" s="124">
        <v>21</v>
      </c>
      <c r="T29" s="125">
        <f t="shared" si="20"/>
        <v>0</v>
      </c>
      <c r="U29" s="126"/>
    </row>
    <row r="30" spans="1:21" s="133" customFormat="1" ht="11.25" outlineLevel="2">
      <c r="A30" s="127"/>
      <c r="B30" s="127"/>
      <c r="C30" s="127"/>
      <c r="D30" s="127"/>
      <c r="E30" s="127"/>
      <c r="F30" s="127"/>
      <c r="G30" s="128" t="s">
        <v>128</v>
      </c>
      <c r="H30" s="127"/>
      <c r="I30" s="129"/>
      <c r="J30" s="127"/>
      <c r="K30" s="127"/>
      <c r="L30" s="130"/>
      <c r="M30" s="130"/>
      <c r="N30" s="130"/>
      <c r="O30" s="130"/>
      <c r="P30" s="131"/>
      <c r="Q30" s="127"/>
      <c r="R30" s="127"/>
      <c r="S30" s="132"/>
      <c r="T30" s="132"/>
      <c r="U30" s="127"/>
    </row>
    <row r="31" spans="1:21" s="51" customFormat="1" ht="11.1" customHeight="1" outlineLevel="3">
      <c r="A31" s="42"/>
      <c r="B31" s="134"/>
      <c r="C31" s="134"/>
      <c r="D31" s="134"/>
      <c r="E31" s="134"/>
      <c r="F31" s="134"/>
      <c r="G31" s="134" t="s">
        <v>129</v>
      </c>
      <c r="H31" s="135">
        <v>272</v>
      </c>
      <c r="I31" s="136"/>
      <c r="J31" s="134"/>
      <c r="K31" s="134"/>
      <c r="L31" s="137"/>
      <c r="M31" s="137"/>
      <c r="N31" s="137"/>
      <c r="O31" s="137"/>
      <c r="P31" s="137"/>
      <c r="Q31" s="137"/>
      <c r="R31" s="137"/>
      <c r="S31" s="138"/>
      <c r="T31" s="138"/>
      <c r="U31" s="134"/>
    </row>
    <row r="32" spans="1:21" s="51" customFormat="1" ht="11.1" customHeight="1" outlineLevel="3">
      <c r="A32" s="42"/>
      <c r="B32" s="134"/>
      <c r="C32" s="134"/>
      <c r="D32" s="134"/>
      <c r="E32" s="134"/>
      <c r="F32" s="134"/>
      <c r="G32" s="134" t="s">
        <v>130</v>
      </c>
      <c r="H32" s="135">
        <v>222</v>
      </c>
      <c r="I32" s="136"/>
      <c r="J32" s="134"/>
      <c r="K32" s="134"/>
      <c r="L32" s="137"/>
      <c r="M32" s="137"/>
      <c r="N32" s="137"/>
      <c r="O32" s="137"/>
      <c r="P32" s="137"/>
      <c r="Q32" s="137"/>
      <c r="R32" s="137"/>
      <c r="S32" s="138"/>
      <c r="T32" s="138"/>
      <c r="U32" s="134"/>
    </row>
    <row r="33" spans="1:21" s="51" customFormat="1" ht="11.1" customHeight="1" outlineLevel="3">
      <c r="A33" s="42"/>
      <c r="B33" s="134"/>
      <c r="C33" s="134"/>
      <c r="D33" s="134"/>
      <c r="E33" s="134"/>
      <c r="F33" s="134"/>
      <c r="G33" s="134" t="s">
        <v>131</v>
      </c>
      <c r="H33" s="135">
        <v>219</v>
      </c>
      <c r="I33" s="136"/>
      <c r="J33" s="134"/>
      <c r="K33" s="134"/>
      <c r="L33" s="137"/>
      <c r="M33" s="137"/>
      <c r="N33" s="137"/>
      <c r="O33" s="137"/>
      <c r="P33" s="137"/>
      <c r="Q33" s="137"/>
      <c r="R33" s="137"/>
      <c r="S33" s="138"/>
      <c r="T33" s="138"/>
      <c r="U33" s="134"/>
    </row>
    <row r="34" spans="1:21" ht="25.5" outlineLevel="2">
      <c r="A34" s="3"/>
      <c r="B34" s="93"/>
      <c r="C34" s="93"/>
      <c r="D34" s="113" t="s">
        <v>95</v>
      </c>
      <c r="E34" s="114">
        <v>13</v>
      </c>
      <c r="F34" s="115" t="s">
        <v>126</v>
      </c>
      <c r="G34" s="116" t="s">
        <v>127</v>
      </c>
      <c r="H34" s="117">
        <v>142</v>
      </c>
      <c r="I34" s="118" t="s">
        <v>98</v>
      </c>
      <c r="J34" s="119"/>
      <c r="K34" s="120">
        <f>H34*J34</f>
        <v>0</v>
      </c>
      <c r="L34" s="121" t="str">
        <f>IF(D34="S",K34,"")</f>
        <v/>
      </c>
      <c r="M34" s="122">
        <f>IF(OR(D34="P",D34="U"),K34,"")</f>
        <v>0</v>
      </c>
      <c r="N34" s="122" t="str">
        <f>IF(D34="H",K34,"")</f>
        <v/>
      </c>
      <c r="O34" s="122" t="str">
        <f>IF(D34="V",K34,"")</f>
        <v/>
      </c>
      <c r="P34" s="123">
        <v>0</v>
      </c>
      <c r="Q34" s="123">
        <v>0</v>
      </c>
      <c r="R34" s="123">
        <v>0</v>
      </c>
      <c r="S34" s="124">
        <v>21</v>
      </c>
      <c r="T34" s="125">
        <f>K34*(S34+100)/100</f>
        <v>0</v>
      </c>
      <c r="U34" s="126"/>
    </row>
    <row r="35" spans="1:21" s="133" customFormat="1" ht="11.25" outlineLevel="2">
      <c r="A35" s="127"/>
      <c r="B35" s="127"/>
      <c r="C35" s="127"/>
      <c r="D35" s="127"/>
      <c r="E35" s="127"/>
      <c r="F35" s="127"/>
      <c r="G35" s="128" t="s">
        <v>132</v>
      </c>
      <c r="H35" s="127"/>
      <c r="I35" s="129"/>
      <c r="J35" s="127"/>
      <c r="K35" s="127"/>
      <c r="L35" s="130"/>
      <c r="M35" s="130"/>
      <c r="N35" s="130"/>
      <c r="O35" s="130"/>
      <c r="P35" s="131"/>
      <c r="Q35" s="127"/>
      <c r="R35" s="127"/>
      <c r="S35" s="132"/>
      <c r="T35" s="132"/>
      <c r="U35" s="127"/>
    </row>
    <row r="36" spans="1:21" s="51" customFormat="1" ht="11.1" customHeight="1" outlineLevel="3">
      <c r="A36" s="42"/>
      <c r="B36" s="134"/>
      <c r="C36" s="134"/>
      <c r="D36" s="134"/>
      <c r="E36" s="134"/>
      <c r="F36" s="134"/>
      <c r="G36" s="134" t="s">
        <v>133</v>
      </c>
      <c r="H36" s="135">
        <v>142</v>
      </c>
      <c r="I36" s="136"/>
      <c r="J36" s="134"/>
      <c r="K36" s="134"/>
      <c r="L36" s="137"/>
      <c r="M36" s="137"/>
      <c r="N36" s="137"/>
      <c r="O36" s="137"/>
      <c r="P36" s="137"/>
      <c r="Q36" s="137"/>
      <c r="R36" s="137"/>
      <c r="S36" s="138"/>
      <c r="T36" s="138"/>
      <c r="U36" s="134"/>
    </row>
    <row r="37" spans="1:21" ht="25.5" outlineLevel="2">
      <c r="A37" s="3"/>
      <c r="B37" s="93"/>
      <c r="C37" s="93"/>
      <c r="D37" s="113" t="s">
        <v>95</v>
      </c>
      <c r="E37" s="114">
        <v>14</v>
      </c>
      <c r="F37" s="115" t="s">
        <v>134</v>
      </c>
      <c r="G37" s="116" t="s">
        <v>135</v>
      </c>
      <c r="H37" s="117">
        <v>6.859</v>
      </c>
      <c r="I37" s="118" t="s">
        <v>105</v>
      </c>
      <c r="J37" s="119"/>
      <c r="K37" s="120">
        <f>H37*J37</f>
        <v>0</v>
      </c>
      <c r="L37" s="121" t="str">
        <f>IF(D37="S",K37,"")</f>
        <v/>
      </c>
      <c r="M37" s="122">
        <f>IF(OR(D37="P",D37="U"),K37,"")</f>
        <v>0</v>
      </c>
      <c r="N37" s="122" t="str">
        <f>IF(D37="H",K37,"")</f>
        <v/>
      </c>
      <c r="O37" s="122" t="str">
        <f>IF(D37="V",K37,"")</f>
        <v/>
      </c>
      <c r="P37" s="123">
        <v>0</v>
      </c>
      <c r="Q37" s="123">
        <v>0</v>
      </c>
      <c r="R37" s="123">
        <v>0</v>
      </c>
      <c r="S37" s="124">
        <v>21</v>
      </c>
      <c r="T37" s="125">
        <f>K37*(S37+100)/100</f>
        <v>0</v>
      </c>
      <c r="U37" s="126"/>
    </row>
    <row r="38" spans="1:21" s="133" customFormat="1" ht="11.25" outlineLevel="2">
      <c r="A38" s="127"/>
      <c r="B38" s="127"/>
      <c r="C38" s="127"/>
      <c r="D38" s="127"/>
      <c r="E38" s="127"/>
      <c r="F38" s="127"/>
      <c r="G38" s="128" t="s">
        <v>136</v>
      </c>
      <c r="H38" s="127"/>
      <c r="I38" s="129"/>
      <c r="J38" s="127"/>
      <c r="K38" s="127"/>
      <c r="L38" s="130"/>
      <c r="M38" s="130"/>
      <c r="N38" s="130"/>
      <c r="O38" s="130"/>
      <c r="P38" s="131"/>
      <c r="Q38" s="127"/>
      <c r="R38" s="127"/>
      <c r="S38" s="132"/>
      <c r="T38" s="132"/>
      <c r="U38" s="127"/>
    </row>
    <row r="39" spans="1:21" s="51" customFormat="1" ht="11.1" customHeight="1" outlineLevel="3">
      <c r="A39" s="42"/>
      <c r="B39" s="134"/>
      <c r="C39" s="134"/>
      <c r="D39" s="134"/>
      <c r="E39" s="134"/>
      <c r="F39" s="134"/>
      <c r="G39" s="134" t="s">
        <v>137</v>
      </c>
      <c r="H39" s="135">
        <v>6.859</v>
      </c>
      <c r="I39" s="136"/>
      <c r="J39" s="134"/>
      <c r="K39" s="134"/>
      <c r="L39" s="137"/>
      <c r="M39" s="137"/>
      <c r="N39" s="137"/>
      <c r="O39" s="137"/>
      <c r="P39" s="137"/>
      <c r="Q39" s="137"/>
      <c r="R39" s="137"/>
      <c r="S39" s="138"/>
      <c r="T39" s="138"/>
      <c r="U39" s="134"/>
    </row>
    <row r="40" spans="1:21" outlineLevel="2">
      <c r="A40" s="3"/>
      <c r="B40" s="93"/>
      <c r="C40" s="93"/>
      <c r="D40" s="113" t="s">
        <v>138</v>
      </c>
      <c r="E40" s="114">
        <v>15</v>
      </c>
      <c r="F40" s="115" t="s">
        <v>139</v>
      </c>
      <c r="G40" s="116" t="s">
        <v>140</v>
      </c>
      <c r="H40" s="117">
        <v>13.580819999999999</v>
      </c>
      <c r="I40" s="118" t="s">
        <v>141</v>
      </c>
      <c r="J40" s="119"/>
      <c r="K40" s="120">
        <f>H40*J40</f>
        <v>0</v>
      </c>
      <c r="L40" s="121">
        <f>IF(D40="S",K40,"")</f>
        <v>0</v>
      </c>
      <c r="M40" s="122" t="str">
        <f>IF(OR(D40="P",D40="U"),K40,"")</f>
        <v/>
      </c>
      <c r="N40" s="122" t="str">
        <f>IF(D40="H",K40,"")</f>
        <v/>
      </c>
      <c r="O40" s="122" t="str">
        <f>IF(D40="V",K40,"")</f>
        <v/>
      </c>
      <c r="P40" s="123">
        <v>1</v>
      </c>
      <c r="Q40" s="123">
        <v>0</v>
      </c>
      <c r="R40" s="123">
        <v>0</v>
      </c>
      <c r="S40" s="124">
        <v>21</v>
      </c>
      <c r="T40" s="125">
        <f>K40*(S40+100)/100</f>
        <v>0</v>
      </c>
      <c r="U40" s="126"/>
    </row>
    <row r="41" spans="1:21" s="51" customFormat="1" ht="11.1" customHeight="1" outlineLevel="3">
      <c r="A41" s="42"/>
      <c r="B41" s="134"/>
      <c r="C41" s="134"/>
      <c r="D41" s="134"/>
      <c r="E41" s="134"/>
      <c r="F41" s="134"/>
      <c r="G41" s="134" t="s">
        <v>142</v>
      </c>
      <c r="H41" s="135">
        <v>13.5808</v>
      </c>
      <c r="I41" s="136"/>
      <c r="J41" s="134"/>
      <c r="K41" s="134"/>
      <c r="L41" s="137"/>
      <c r="M41" s="137"/>
      <c r="N41" s="137"/>
      <c r="O41" s="137"/>
      <c r="P41" s="137"/>
      <c r="Q41" s="137"/>
      <c r="R41" s="137"/>
      <c r="S41" s="138"/>
      <c r="T41" s="138"/>
      <c r="U41" s="134"/>
    </row>
    <row r="42" spans="1:21" outlineLevel="1">
      <c r="A42" s="3"/>
      <c r="B42" s="94"/>
      <c r="C42" s="95" t="s">
        <v>143</v>
      </c>
      <c r="D42" s="96" t="s">
        <v>92</v>
      </c>
      <c r="E42" s="97"/>
      <c r="F42" s="97" t="s">
        <v>39</v>
      </c>
      <c r="G42" s="98" t="s">
        <v>144</v>
      </c>
      <c r="H42" s="97"/>
      <c r="I42" s="96"/>
      <c r="J42" s="97"/>
      <c r="K42" s="99">
        <f>SUBTOTAL(9,K43:K52)</f>
        <v>0</v>
      </c>
      <c r="L42" s="100">
        <f>SUBTOTAL(9,L43:L52)</f>
        <v>0</v>
      </c>
      <c r="M42" s="100">
        <f>SUBTOTAL(9,M43:M52)</f>
        <v>0</v>
      </c>
      <c r="N42" s="100">
        <f>SUBTOTAL(9,N43:N52)</f>
        <v>0</v>
      </c>
      <c r="O42" s="100">
        <f>SUBTOTAL(9,O43:O52)</f>
        <v>0</v>
      </c>
      <c r="P42" s="101">
        <f>SUMPRODUCT(P43:P52,H43:H52)</f>
        <v>64.44</v>
      </c>
      <c r="Q42" s="101">
        <f>SUMPRODUCT(Q43:Q52,H43:H52)</f>
        <v>0</v>
      </c>
      <c r="R42" s="101">
        <f>SUMPRODUCT(R43:R52,H43:H52)</f>
        <v>42.839999999985849</v>
      </c>
      <c r="S42" s="102">
        <f>SUMPRODUCT(S43:S52,K43:K52)/100</f>
        <v>0</v>
      </c>
      <c r="T42" s="102">
        <f>K42+S42</f>
        <v>0</v>
      </c>
      <c r="U42" s="93"/>
    </row>
    <row r="43" spans="1:21" outlineLevel="2">
      <c r="A43" s="3"/>
      <c r="B43" s="103"/>
      <c r="C43" s="104"/>
      <c r="D43" s="105"/>
      <c r="E43" s="106" t="s">
        <v>94</v>
      </c>
      <c r="F43" s="107"/>
      <c r="G43" s="108"/>
      <c r="H43" s="107"/>
      <c r="I43" s="105"/>
      <c r="J43" s="107"/>
      <c r="K43" s="109"/>
      <c r="L43" s="110"/>
      <c r="M43" s="110"/>
      <c r="N43" s="110"/>
      <c r="O43" s="110"/>
      <c r="P43" s="111"/>
      <c r="Q43" s="111"/>
      <c r="R43" s="111"/>
      <c r="S43" s="112"/>
      <c r="T43" s="112"/>
      <c r="U43" s="93"/>
    </row>
    <row r="44" spans="1:21" outlineLevel="2">
      <c r="A44" s="3"/>
      <c r="B44" s="93"/>
      <c r="C44" s="93"/>
      <c r="D44" s="113" t="s">
        <v>95</v>
      </c>
      <c r="E44" s="114">
        <v>1</v>
      </c>
      <c r="F44" s="115" t="s">
        <v>145</v>
      </c>
      <c r="G44" s="116" t="s">
        <v>146</v>
      </c>
      <c r="H44" s="117">
        <v>36</v>
      </c>
      <c r="I44" s="118" t="s">
        <v>105</v>
      </c>
      <c r="J44" s="119"/>
      <c r="K44" s="120">
        <f>H44*J44</f>
        <v>0</v>
      </c>
      <c r="L44" s="121" t="str">
        <f>IF(D44="S",K44,"")</f>
        <v/>
      </c>
      <c r="M44" s="122">
        <f>IF(OR(D44="P",D44="U"),K44,"")</f>
        <v>0</v>
      </c>
      <c r="N44" s="122" t="str">
        <f>IF(D44="H",K44,"")</f>
        <v/>
      </c>
      <c r="O44" s="122" t="str">
        <f>IF(D44="V",K44,"")</f>
        <v/>
      </c>
      <c r="P44" s="123">
        <v>0</v>
      </c>
      <c r="Q44" s="123">
        <v>0</v>
      </c>
      <c r="R44" s="123">
        <v>0.87099999999975353</v>
      </c>
      <c r="S44" s="124">
        <v>21</v>
      </c>
      <c r="T44" s="125">
        <f>K44*(S44+100)/100</f>
        <v>0</v>
      </c>
      <c r="U44" s="126"/>
    </row>
    <row r="45" spans="1:21" s="51" customFormat="1" ht="11.1" customHeight="1" outlineLevel="3">
      <c r="A45" s="42"/>
      <c r="B45" s="134"/>
      <c r="C45" s="134"/>
      <c r="D45" s="134"/>
      <c r="E45" s="134"/>
      <c r="F45" s="134"/>
      <c r="G45" s="134" t="s">
        <v>147</v>
      </c>
      <c r="H45" s="135">
        <v>36</v>
      </c>
      <c r="I45" s="136"/>
      <c r="J45" s="134"/>
      <c r="K45" s="134"/>
      <c r="L45" s="137"/>
      <c r="M45" s="137"/>
      <c r="N45" s="137"/>
      <c r="O45" s="137"/>
      <c r="P45" s="137"/>
      <c r="Q45" s="137"/>
      <c r="R45" s="137"/>
      <c r="S45" s="138"/>
      <c r="T45" s="138"/>
      <c r="U45" s="134"/>
    </row>
    <row r="46" spans="1:21" outlineLevel="2">
      <c r="A46" s="3"/>
      <c r="B46" s="93"/>
      <c r="C46" s="93"/>
      <c r="D46" s="113" t="s">
        <v>95</v>
      </c>
      <c r="E46" s="114">
        <v>2</v>
      </c>
      <c r="F46" s="115" t="s">
        <v>148</v>
      </c>
      <c r="G46" s="116" t="s">
        <v>149</v>
      </c>
      <c r="H46" s="117">
        <v>36</v>
      </c>
      <c r="I46" s="118" t="s">
        <v>105</v>
      </c>
      <c r="J46" s="119"/>
      <c r="K46" s="120">
        <f t="shared" ref="K46:K48" si="21">H46*J46</f>
        <v>0</v>
      </c>
      <c r="L46" s="121" t="str">
        <f t="shared" ref="L46:L48" si="22">IF(D46="S",K46,"")</f>
        <v/>
      </c>
      <c r="M46" s="122">
        <f t="shared" ref="M46:M48" si="23">IF(OR(D46="P",D46="U"),K46,"")</f>
        <v>0</v>
      </c>
      <c r="N46" s="122" t="str">
        <f t="shared" ref="N46:N48" si="24">IF(D46="H",K46,"")</f>
        <v/>
      </c>
      <c r="O46" s="122" t="str">
        <f t="shared" ref="O46:O48" si="25">IF(D46="V",K46,"")</f>
        <v/>
      </c>
      <c r="P46" s="123">
        <v>0</v>
      </c>
      <c r="Q46" s="123">
        <v>0</v>
      </c>
      <c r="R46" s="123">
        <v>1.099999999999568E-2</v>
      </c>
      <c r="S46" s="124">
        <v>21</v>
      </c>
      <c r="T46" s="125">
        <f t="shared" ref="T46:T48" si="26">K46*(S46+100)/100</f>
        <v>0</v>
      </c>
      <c r="U46" s="126"/>
    </row>
    <row r="47" spans="1:21" outlineLevel="2">
      <c r="A47" s="3"/>
      <c r="B47" s="93"/>
      <c r="C47" s="93"/>
      <c r="D47" s="113" t="s">
        <v>95</v>
      </c>
      <c r="E47" s="114">
        <v>3</v>
      </c>
      <c r="F47" s="115" t="s">
        <v>118</v>
      </c>
      <c r="G47" s="116" t="s">
        <v>119</v>
      </c>
      <c r="H47" s="117">
        <v>36</v>
      </c>
      <c r="I47" s="118" t="s">
        <v>105</v>
      </c>
      <c r="J47" s="119"/>
      <c r="K47" s="120">
        <f t="shared" si="21"/>
        <v>0</v>
      </c>
      <c r="L47" s="121" t="str">
        <f t="shared" si="22"/>
        <v/>
      </c>
      <c r="M47" s="122">
        <f t="shared" si="23"/>
        <v>0</v>
      </c>
      <c r="N47" s="122" t="str">
        <f t="shared" si="24"/>
        <v/>
      </c>
      <c r="O47" s="122" t="str">
        <f t="shared" si="25"/>
        <v/>
      </c>
      <c r="P47" s="123">
        <v>0</v>
      </c>
      <c r="Q47" s="123">
        <v>0</v>
      </c>
      <c r="R47" s="123">
        <v>9.0000000000003411E-3</v>
      </c>
      <c r="S47" s="124">
        <v>21</v>
      </c>
      <c r="T47" s="125">
        <f t="shared" si="26"/>
        <v>0</v>
      </c>
      <c r="U47" s="126"/>
    </row>
    <row r="48" spans="1:21" outlineLevel="2">
      <c r="A48" s="3"/>
      <c r="B48" s="93"/>
      <c r="C48" s="93"/>
      <c r="D48" s="113" t="s">
        <v>95</v>
      </c>
      <c r="E48" s="114">
        <v>4</v>
      </c>
      <c r="F48" s="115" t="s">
        <v>150</v>
      </c>
      <c r="G48" s="116" t="s">
        <v>151</v>
      </c>
      <c r="H48" s="117">
        <v>64.44</v>
      </c>
      <c r="I48" s="118" t="s">
        <v>141</v>
      </c>
      <c r="J48" s="119"/>
      <c r="K48" s="120">
        <f t="shared" si="21"/>
        <v>0</v>
      </c>
      <c r="L48" s="121" t="str">
        <f t="shared" si="22"/>
        <v/>
      </c>
      <c r="M48" s="122">
        <f t="shared" si="23"/>
        <v>0</v>
      </c>
      <c r="N48" s="122" t="str">
        <f t="shared" si="24"/>
        <v/>
      </c>
      <c r="O48" s="122" t="str">
        <f t="shared" si="25"/>
        <v/>
      </c>
      <c r="P48" s="123">
        <v>1</v>
      </c>
      <c r="Q48" s="123">
        <v>0</v>
      </c>
      <c r="R48" s="123">
        <v>0</v>
      </c>
      <c r="S48" s="124">
        <v>21</v>
      </c>
      <c r="T48" s="125">
        <f t="shared" si="26"/>
        <v>0</v>
      </c>
      <c r="U48" s="126"/>
    </row>
    <row r="49" spans="1:21" s="51" customFormat="1" ht="11.1" customHeight="1" outlineLevel="3">
      <c r="A49" s="42"/>
      <c r="B49" s="134"/>
      <c r="C49" s="134"/>
      <c r="D49" s="134"/>
      <c r="E49" s="134"/>
      <c r="F49" s="134"/>
      <c r="G49" s="134" t="s">
        <v>152</v>
      </c>
      <c r="H49" s="135">
        <v>64.44</v>
      </c>
      <c r="I49" s="136"/>
      <c r="J49" s="134"/>
      <c r="K49" s="134"/>
      <c r="L49" s="137"/>
      <c r="M49" s="137"/>
      <c r="N49" s="137"/>
      <c r="O49" s="137"/>
      <c r="P49" s="137"/>
      <c r="Q49" s="137"/>
      <c r="R49" s="137"/>
      <c r="S49" s="138"/>
      <c r="T49" s="138"/>
      <c r="U49" s="134"/>
    </row>
    <row r="50" spans="1:21" outlineLevel="2">
      <c r="A50" s="3"/>
      <c r="B50" s="93"/>
      <c r="C50" s="93"/>
      <c r="D50" s="113" t="s">
        <v>95</v>
      </c>
      <c r="E50" s="114">
        <v>5</v>
      </c>
      <c r="F50" s="115" t="s">
        <v>153</v>
      </c>
      <c r="G50" s="116" t="s">
        <v>154</v>
      </c>
      <c r="H50" s="117">
        <v>36</v>
      </c>
      <c r="I50" s="118" t="s">
        <v>105</v>
      </c>
      <c r="J50" s="119"/>
      <c r="K50" s="120">
        <f t="shared" ref="K50:K51" si="27">H50*J50</f>
        <v>0</v>
      </c>
      <c r="L50" s="121" t="str">
        <f t="shared" ref="L50:L51" si="28">IF(D50="S",K50,"")</f>
        <v/>
      </c>
      <c r="M50" s="122">
        <f t="shared" ref="M50:M51" si="29">IF(OR(D50="P",D50="U"),K50,"")</f>
        <v>0</v>
      </c>
      <c r="N50" s="122" t="str">
        <f t="shared" ref="N50:N51" si="30">IF(D50="H",K50,"")</f>
        <v/>
      </c>
      <c r="O50" s="122" t="str">
        <f t="shared" ref="O50:O51" si="31">IF(D50="V",K50,"")</f>
        <v/>
      </c>
      <c r="P50" s="123">
        <v>0</v>
      </c>
      <c r="Q50" s="123">
        <v>0</v>
      </c>
      <c r="R50" s="123">
        <v>0.29899999999985738</v>
      </c>
      <c r="S50" s="124">
        <v>21</v>
      </c>
      <c r="T50" s="125">
        <f t="shared" ref="T50:T51" si="32">K50*(S50+100)/100</f>
        <v>0</v>
      </c>
      <c r="U50" s="126"/>
    </row>
    <row r="51" spans="1:21" outlineLevel="2">
      <c r="A51" s="3"/>
      <c r="B51" s="93"/>
      <c r="C51" s="93"/>
      <c r="D51" s="113" t="s">
        <v>138</v>
      </c>
      <c r="E51" s="114">
        <v>6</v>
      </c>
      <c r="F51" s="115" t="s">
        <v>155</v>
      </c>
      <c r="G51" s="116" t="s">
        <v>156</v>
      </c>
      <c r="H51" s="117">
        <v>68.039999999999992</v>
      </c>
      <c r="I51" s="118" t="s">
        <v>141</v>
      </c>
      <c r="J51" s="119"/>
      <c r="K51" s="120">
        <f t="shared" si="27"/>
        <v>0</v>
      </c>
      <c r="L51" s="121">
        <f t="shared" si="28"/>
        <v>0</v>
      </c>
      <c r="M51" s="122" t="str">
        <f t="shared" si="29"/>
        <v/>
      </c>
      <c r="N51" s="122" t="str">
        <f t="shared" si="30"/>
        <v/>
      </c>
      <c r="O51" s="122" t="str">
        <f t="shared" si="31"/>
        <v/>
      </c>
      <c r="P51" s="123">
        <v>0</v>
      </c>
      <c r="Q51" s="123">
        <v>0</v>
      </c>
      <c r="R51" s="123">
        <v>0</v>
      </c>
      <c r="S51" s="124">
        <v>21</v>
      </c>
      <c r="T51" s="125">
        <f t="shared" si="32"/>
        <v>0</v>
      </c>
      <c r="U51" s="126"/>
    </row>
    <row r="52" spans="1:21" s="51" customFormat="1" ht="11.1" customHeight="1" outlineLevel="3">
      <c r="A52" s="42"/>
      <c r="B52" s="134"/>
      <c r="C52" s="134"/>
      <c r="D52" s="134"/>
      <c r="E52" s="134"/>
      <c r="F52" s="134"/>
      <c r="G52" s="134" t="s">
        <v>157</v>
      </c>
      <c r="H52" s="135">
        <v>68.040000000000006</v>
      </c>
      <c r="I52" s="136"/>
      <c r="J52" s="134"/>
      <c r="K52" s="134"/>
      <c r="L52" s="137"/>
      <c r="M52" s="137"/>
      <c r="N52" s="137"/>
      <c r="O52" s="137"/>
      <c r="P52" s="137"/>
      <c r="Q52" s="137"/>
      <c r="R52" s="137"/>
      <c r="S52" s="138"/>
      <c r="T52" s="138"/>
      <c r="U52" s="134"/>
    </row>
    <row r="53" spans="1:21" outlineLevel="1">
      <c r="A53" s="3"/>
      <c r="B53" s="94"/>
      <c r="C53" s="95" t="s">
        <v>158</v>
      </c>
      <c r="D53" s="96" t="s">
        <v>92</v>
      </c>
      <c r="E53" s="97"/>
      <c r="F53" s="97" t="s">
        <v>39</v>
      </c>
      <c r="G53" s="98" t="s">
        <v>159</v>
      </c>
      <c r="H53" s="97"/>
      <c r="I53" s="96"/>
      <c r="J53" s="97"/>
      <c r="K53" s="99">
        <f>SUBTOTAL(9,K54:K95)</f>
        <v>0</v>
      </c>
      <c r="L53" s="100">
        <f>SUBTOTAL(9,L54:L95)</f>
        <v>0</v>
      </c>
      <c r="M53" s="100">
        <f>SUBTOTAL(9,M54:M95)</f>
        <v>0</v>
      </c>
      <c r="N53" s="100">
        <f>SUBTOTAL(9,N54:N95)</f>
        <v>0</v>
      </c>
      <c r="O53" s="100">
        <f>SUBTOTAL(9,O54:O95)</f>
        <v>0</v>
      </c>
      <c r="P53" s="101">
        <f>SUMPRODUCT(P54:P95,H54:H95)</f>
        <v>0.72288925000000004</v>
      </c>
      <c r="Q53" s="101">
        <f>SUMPRODUCT(Q54:Q95,H54:H95)</f>
        <v>0</v>
      </c>
      <c r="R53" s="101">
        <f>SUMPRODUCT(R54:R95,H54:H95)</f>
        <v>147.41349399996838</v>
      </c>
      <c r="S53" s="102">
        <f>SUMPRODUCT(S54:S95,K54:K95)/100</f>
        <v>0</v>
      </c>
      <c r="T53" s="102">
        <f>K53+S53</f>
        <v>0</v>
      </c>
      <c r="U53" s="93"/>
    </row>
    <row r="54" spans="1:21" outlineLevel="2">
      <c r="A54" s="3"/>
      <c r="B54" s="103"/>
      <c r="C54" s="104"/>
      <c r="D54" s="105"/>
      <c r="E54" s="106" t="s">
        <v>94</v>
      </c>
      <c r="F54" s="107"/>
      <c r="G54" s="108"/>
      <c r="H54" s="107"/>
      <c r="I54" s="105"/>
      <c r="J54" s="107"/>
      <c r="K54" s="109"/>
      <c r="L54" s="110"/>
      <c r="M54" s="110"/>
      <c r="N54" s="110"/>
      <c r="O54" s="110"/>
      <c r="P54" s="111"/>
      <c r="Q54" s="111"/>
      <c r="R54" s="111"/>
      <c r="S54" s="112"/>
      <c r="T54" s="112"/>
      <c r="U54" s="93"/>
    </row>
    <row r="55" spans="1:21" outlineLevel="2">
      <c r="A55" s="3"/>
      <c r="B55" s="93"/>
      <c r="C55" s="93"/>
      <c r="D55" s="113" t="s">
        <v>95</v>
      </c>
      <c r="E55" s="114">
        <v>1</v>
      </c>
      <c r="F55" s="115" t="s">
        <v>160</v>
      </c>
      <c r="G55" s="116" t="s">
        <v>161</v>
      </c>
      <c r="H55" s="117">
        <v>30</v>
      </c>
      <c r="I55" s="118" t="s">
        <v>105</v>
      </c>
      <c r="J55" s="119"/>
      <c r="K55" s="120">
        <f>H55*J55</f>
        <v>0</v>
      </c>
      <c r="L55" s="121" t="str">
        <f>IF(D55="S",K55,"")</f>
        <v/>
      </c>
      <c r="M55" s="122">
        <f>IF(OR(D55="P",D55="U"),K55,"")</f>
        <v>0</v>
      </c>
      <c r="N55" s="122" t="str">
        <f>IF(D55="H",K55,"")</f>
        <v/>
      </c>
      <c r="O55" s="122" t="str">
        <f>IF(D55="V",K55,"")</f>
        <v/>
      </c>
      <c r="P55" s="123">
        <v>0</v>
      </c>
      <c r="Q55" s="123">
        <v>0</v>
      </c>
      <c r="R55" s="123">
        <v>0.65199999999973102</v>
      </c>
      <c r="S55" s="124">
        <v>21</v>
      </c>
      <c r="T55" s="125">
        <f>K55*(S55+100)/100</f>
        <v>0</v>
      </c>
      <c r="U55" s="126"/>
    </row>
    <row r="56" spans="1:21" s="133" customFormat="1" ht="11.25" outlineLevel="2">
      <c r="A56" s="127"/>
      <c r="B56" s="127"/>
      <c r="C56" s="127"/>
      <c r="D56" s="127"/>
      <c r="E56" s="127"/>
      <c r="F56" s="127"/>
      <c r="G56" s="128" t="s">
        <v>162</v>
      </c>
      <c r="H56" s="127"/>
      <c r="I56" s="129"/>
      <c r="J56" s="127"/>
      <c r="K56" s="127"/>
      <c r="L56" s="130"/>
      <c r="M56" s="130"/>
      <c r="N56" s="130"/>
      <c r="O56" s="130"/>
      <c r="P56" s="131"/>
      <c r="Q56" s="127"/>
      <c r="R56" s="127"/>
      <c r="S56" s="132"/>
      <c r="T56" s="132"/>
      <c r="U56" s="127"/>
    </row>
    <row r="57" spans="1:21" s="51" customFormat="1" ht="11.1" customHeight="1" outlineLevel="3">
      <c r="A57" s="42"/>
      <c r="B57" s="134"/>
      <c r="C57" s="134"/>
      <c r="D57" s="134"/>
      <c r="E57" s="134"/>
      <c r="F57" s="134"/>
      <c r="G57" s="134" t="s">
        <v>163</v>
      </c>
      <c r="H57" s="135">
        <v>30</v>
      </c>
      <c r="I57" s="136"/>
      <c r="J57" s="134"/>
      <c r="K57" s="134"/>
      <c r="L57" s="137"/>
      <c r="M57" s="137"/>
      <c r="N57" s="137"/>
      <c r="O57" s="137"/>
      <c r="P57" s="137"/>
      <c r="Q57" s="137"/>
      <c r="R57" s="137"/>
      <c r="S57" s="138"/>
      <c r="T57" s="138"/>
      <c r="U57" s="134"/>
    </row>
    <row r="58" spans="1:21" outlineLevel="2">
      <c r="A58" s="3"/>
      <c r="B58" s="93"/>
      <c r="C58" s="93"/>
      <c r="D58" s="113" t="s">
        <v>95</v>
      </c>
      <c r="E58" s="114">
        <v>2</v>
      </c>
      <c r="F58" s="115" t="s">
        <v>164</v>
      </c>
      <c r="G58" s="116" t="s">
        <v>165</v>
      </c>
      <c r="H58" s="117">
        <v>30</v>
      </c>
      <c r="I58" s="118" t="s">
        <v>105</v>
      </c>
      <c r="J58" s="119"/>
      <c r="K58" s="120">
        <f t="shared" ref="K58:K59" si="33">H58*J58</f>
        <v>0</v>
      </c>
      <c r="L58" s="121" t="str">
        <f t="shared" ref="L58:L59" si="34">IF(D58="S",K58,"")</f>
        <v/>
      </c>
      <c r="M58" s="122">
        <f t="shared" ref="M58:M59" si="35">IF(OR(D58="P",D58="U"),K58,"")</f>
        <v>0</v>
      </c>
      <c r="N58" s="122" t="str">
        <f t="shared" ref="N58:N59" si="36">IF(D58="H",K58,"")</f>
        <v/>
      </c>
      <c r="O58" s="122" t="str">
        <f t="shared" ref="O58:O59" si="37">IF(D58="V",K58,"")</f>
        <v/>
      </c>
      <c r="P58" s="123">
        <v>0</v>
      </c>
      <c r="Q58" s="123">
        <v>0</v>
      </c>
      <c r="R58" s="123">
        <v>7.3999999999998067E-2</v>
      </c>
      <c r="S58" s="124">
        <v>21</v>
      </c>
      <c r="T58" s="125">
        <f t="shared" ref="T58:T59" si="38">K58*(S58+100)/100</f>
        <v>0</v>
      </c>
      <c r="U58" s="126"/>
    </row>
    <row r="59" spans="1:21" ht="25.5" outlineLevel="2">
      <c r="A59" s="3"/>
      <c r="B59" s="93"/>
      <c r="C59" s="93"/>
      <c r="D59" s="113" t="s">
        <v>95</v>
      </c>
      <c r="E59" s="114">
        <v>3</v>
      </c>
      <c r="F59" s="115" t="s">
        <v>166</v>
      </c>
      <c r="G59" s="116" t="s">
        <v>167</v>
      </c>
      <c r="H59" s="117">
        <v>200</v>
      </c>
      <c r="I59" s="118" t="s">
        <v>98</v>
      </c>
      <c r="J59" s="119"/>
      <c r="K59" s="120">
        <f t="shared" si="33"/>
        <v>0</v>
      </c>
      <c r="L59" s="121" t="str">
        <f t="shared" si="34"/>
        <v/>
      </c>
      <c r="M59" s="122">
        <f t="shared" si="35"/>
        <v>0</v>
      </c>
      <c r="N59" s="122" t="str">
        <f t="shared" si="36"/>
        <v/>
      </c>
      <c r="O59" s="122" t="str">
        <f t="shared" si="37"/>
        <v/>
      </c>
      <c r="P59" s="123">
        <v>0</v>
      </c>
      <c r="Q59" s="123">
        <v>0</v>
      </c>
      <c r="R59" s="123">
        <v>0.17699999999990723</v>
      </c>
      <c r="S59" s="124">
        <v>21</v>
      </c>
      <c r="T59" s="125">
        <f t="shared" si="38"/>
        <v>0</v>
      </c>
      <c r="U59" s="126"/>
    </row>
    <row r="60" spans="1:21" s="51" customFormat="1" ht="11.1" customHeight="1" outlineLevel="3">
      <c r="A60" s="42"/>
      <c r="B60" s="134"/>
      <c r="C60" s="134"/>
      <c r="D60" s="134"/>
      <c r="E60" s="134"/>
      <c r="F60" s="134"/>
      <c r="G60" s="134" t="s">
        <v>168</v>
      </c>
      <c r="H60" s="135">
        <v>219.2</v>
      </c>
      <c r="I60" s="136"/>
      <c r="J60" s="134"/>
      <c r="K60" s="134"/>
      <c r="L60" s="137"/>
      <c r="M60" s="137"/>
      <c r="N60" s="137"/>
      <c r="O60" s="137"/>
      <c r="P60" s="137"/>
      <c r="Q60" s="137"/>
      <c r="R60" s="137"/>
      <c r="S60" s="138"/>
      <c r="T60" s="138"/>
      <c r="U60" s="134"/>
    </row>
    <row r="61" spans="1:21" ht="25.5" outlineLevel="2">
      <c r="A61" s="3"/>
      <c r="B61" s="93"/>
      <c r="C61" s="93"/>
      <c r="D61" s="113" t="s">
        <v>95</v>
      </c>
      <c r="E61" s="114">
        <v>4</v>
      </c>
      <c r="F61" s="115" t="s">
        <v>169</v>
      </c>
      <c r="G61" s="116" t="s">
        <v>170</v>
      </c>
      <c r="H61" s="117">
        <v>1931</v>
      </c>
      <c r="I61" s="118" t="s">
        <v>98</v>
      </c>
      <c r="J61" s="119"/>
      <c r="K61" s="120">
        <f t="shared" ref="K61:K66" si="39">H61*J61</f>
        <v>0</v>
      </c>
      <c r="L61" s="121" t="str">
        <f t="shared" ref="L61:L66" si="40">IF(D61="S",K61,"")</f>
        <v/>
      </c>
      <c r="M61" s="122">
        <f t="shared" ref="M61:M66" si="41">IF(OR(D61="P",D61="U"),K61,"")</f>
        <v>0</v>
      </c>
      <c r="N61" s="122" t="str">
        <f t="shared" ref="N61:N66" si="42">IF(D61="H",K61,"")</f>
        <v/>
      </c>
      <c r="O61" s="122" t="str">
        <f t="shared" ref="O61:O66" si="43">IF(D61="V",K61,"")</f>
        <v/>
      </c>
      <c r="P61" s="123">
        <v>0</v>
      </c>
      <c r="Q61" s="123">
        <v>0</v>
      </c>
      <c r="R61" s="123">
        <v>0</v>
      </c>
      <c r="S61" s="124">
        <v>21</v>
      </c>
      <c r="T61" s="125">
        <f t="shared" ref="T61:T66" si="44">K61*(S61+100)/100</f>
        <v>0</v>
      </c>
      <c r="U61" s="126"/>
    </row>
    <row r="62" spans="1:21" ht="25.5" outlineLevel="2">
      <c r="A62" s="3"/>
      <c r="B62" s="93"/>
      <c r="C62" s="93"/>
      <c r="D62" s="113" t="s">
        <v>95</v>
      </c>
      <c r="E62" s="114">
        <v>5</v>
      </c>
      <c r="F62" s="115" t="s">
        <v>171</v>
      </c>
      <c r="G62" s="116" t="s">
        <v>172</v>
      </c>
      <c r="H62" s="117">
        <v>1931</v>
      </c>
      <c r="I62" s="118" t="s">
        <v>98</v>
      </c>
      <c r="J62" s="119"/>
      <c r="K62" s="120">
        <f t="shared" si="39"/>
        <v>0</v>
      </c>
      <c r="L62" s="121" t="str">
        <f t="shared" si="40"/>
        <v/>
      </c>
      <c r="M62" s="122">
        <f t="shared" si="41"/>
        <v>0</v>
      </c>
      <c r="N62" s="122" t="str">
        <f t="shared" si="42"/>
        <v/>
      </c>
      <c r="O62" s="122" t="str">
        <f t="shared" si="43"/>
        <v/>
      </c>
      <c r="P62" s="123">
        <v>0</v>
      </c>
      <c r="Q62" s="123">
        <v>0</v>
      </c>
      <c r="R62" s="123">
        <v>9.0000000000003411E-3</v>
      </c>
      <c r="S62" s="124">
        <v>21</v>
      </c>
      <c r="T62" s="125">
        <f t="shared" si="44"/>
        <v>0</v>
      </c>
      <c r="U62" s="126"/>
    </row>
    <row r="63" spans="1:21" outlineLevel="2">
      <c r="A63" s="3"/>
      <c r="B63" s="93"/>
      <c r="C63" s="93"/>
      <c r="D63" s="113" t="s">
        <v>95</v>
      </c>
      <c r="E63" s="114">
        <v>6</v>
      </c>
      <c r="F63" s="115" t="s">
        <v>173</v>
      </c>
      <c r="G63" s="116" t="s">
        <v>174</v>
      </c>
      <c r="H63" s="117">
        <v>1931</v>
      </c>
      <c r="I63" s="118" t="s">
        <v>98</v>
      </c>
      <c r="J63" s="119"/>
      <c r="K63" s="120">
        <f t="shared" si="39"/>
        <v>0</v>
      </c>
      <c r="L63" s="121" t="str">
        <f t="shared" si="40"/>
        <v/>
      </c>
      <c r="M63" s="122">
        <f t="shared" si="41"/>
        <v>0</v>
      </c>
      <c r="N63" s="122" t="str">
        <f t="shared" si="42"/>
        <v/>
      </c>
      <c r="O63" s="122" t="str">
        <f t="shared" si="43"/>
        <v/>
      </c>
      <c r="P63" s="123">
        <v>0</v>
      </c>
      <c r="Q63" s="123">
        <v>0</v>
      </c>
      <c r="R63" s="123">
        <v>1.5000000000000567E-2</v>
      </c>
      <c r="S63" s="124">
        <v>21</v>
      </c>
      <c r="T63" s="125">
        <f t="shared" si="44"/>
        <v>0</v>
      </c>
      <c r="U63" s="126"/>
    </row>
    <row r="64" spans="1:21" outlineLevel="2">
      <c r="A64" s="3"/>
      <c r="B64" s="93"/>
      <c r="C64" s="93"/>
      <c r="D64" s="113" t="s">
        <v>95</v>
      </c>
      <c r="E64" s="114">
        <v>7</v>
      </c>
      <c r="F64" s="115" t="s">
        <v>175</v>
      </c>
      <c r="G64" s="116" t="s">
        <v>176</v>
      </c>
      <c r="H64" s="117">
        <v>1931</v>
      </c>
      <c r="I64" s="118" t="s">
        <v>98</v>
      </c>
      <c r="J64" s="119"/>
      <c r="K64" s="120">
        <f t="shared" si="39"/>
        <v>0</v>
      </c>
      <c r="L64" s="121" t="str">
        <f t="shared" si="40"/>
        <v/>
      </c>
      <c r="M64" s="122">
        <f t="shared" si="41"/>
        <v>0</v>
      </c>
      <c r="N64" s="122" t="str">
        <f t="shared" si="42"/>
        <v/>
      </c>
      <c r="O64" s="122" t="str">
        <f t="shared" si="43"/>
        <v/>
      </c>
      <c r="P64" s="123">
        <v>0</v>
      </c>
      <c r="Q64" s="123">
        <v>0</v>
      </c>
      <c r="R64" s="123">
        <v>1.9999999999988916E-3</v>
      </c>
      <c r="S64" s="124">
        <v>21</v>
      </c>
      <c r="T64" s="125">
        <f t="shared" si="44"/>
        <v>0</v>
      </c>
      <c r="U64" s="126"/>
    </row>
    <row r="65" spans="1:21" outlineLevel="2">
      <c r="A65" s="3"/>
      <c r="B65" s="93"/>
      <c r="C65" s="93"/>
      <c r="D65" s="113" t="s">
        <v>95</v>
      </c>
      <c r="E65" s="114">
        <v>8</v>
      </c>
      <c r="F65" s="115" t="s">
        <v>177</v>
      </c>
      <c r="G65" s="116" t="s">
        <v>178</v>
      </c>
      <c r="H65" s="117">
        <v>1931</v>
      </c>
      <c r="I65" s="118" t="s">
        <v>98</v>
      </c>
      <c r="J65" s="119"/>
      <c r="K65" s="120">
        <f t="shared" si="39"/>
        <v>0</v>
      </c>
      <c r="L65" s="121" t="str">
        <f t="shared" si="40"/>
        <v/>
      </c>
      <c r="M65" s="122">
        <f t="shared" si="41"/>
        <v>0</v>
      </c>
      <c r="N65" s="122" t="str">
        <f t="shared" si="42"/>
        <v/>
      </c>
      <c r="O65" s="122" t="str">
        <f t="shared" si="43"/>
        <v/>
      </c>
      <c r="P65" s="123">
        <v>0</v>
      </c>
      <c r="Q65" s="123">
        <v>0</v>
      </c>
      <c r="R65" s="123">
        <v>9.9999999999944578E-4</v>
      </c>
      <c r="S65" s="124">
        <v>21</v>
      </c>
      <c r="T65" s="125">
        <f t="shared" si="44"/>
        <v>0</v>
      </c>
      <c r="U65" s="126"/>
    </row>
    <row r="66" spans="1:21" outlineLevel="2">
      <c r="A66" s="3"/>
      <c r="B66" s="93"/>
      <c r="C66" s="93"/>
      <c r="D66" s="113" t="s">
        <v>95</v>
      </c>
      <c r="E66" s="114">
        <v>9</v>
      </c>
      <c r="F66" s="115" t="s">
        <v>179</v>
      </c>
      <c r="G66" s="116" t="s">
        <v>180</v>
      </c>
      <c r="H66" s="117">
        <v>3.8620000000000001</v>
      </c>
      <c r="I66" s="118" t="s">
        <v>105</v>
      </c>
      <c r="J66" s="119"/>
      <c r="K66" s="120">
        <f t="shared" si="39"/>
        <v>0</v>
      </c>
      <c r="L66" s="121" t="str">
        <f t="shared" si="40"/>
        <v/>
      </c>
      <c r="M66" s="122">
        <f t="shared" si="41"/>
        <v>0</v>
      </c>
      <c r="N66" s="122" t="str">
        <f t="shared" si="42"/>
        <v/>
      </c>
      <c r="O66" s="122" t="str">
        <f t="shared" si="43"/>
        <v/>
      </c>
      <c r="P66" s="123">
        <v>0</v>
      </c>
      <c r="Q66" s="123">
        <v>0</v>
      </c>
      <c r="R66" s="123">
        <v>4.9870000000009895</v>
      </c>
      <c r="S66" s="124">
        <v>21</v>
      </c>
      <c r="T66" s="125">
        <f t="shared" si="44"/>
        <v>0</v>
      </c>
      <c r="U66" s="126"/>
    </row>
    <row r="67" spans="1:21" s="51" customFormat="1" ht="11.1" customHeight="1" outlineLevel="3">
      <c r="A67" s="42"/>
      <c r="B67" s="134"/>
      <c r="C67" s="134"/>
      <c r="D67" s="134"/>
      <c r="E67" s="134"/>
      <c r="F67" s="134"/>
      <c r="G67" s="134" t="s">
        <v>181</v>
      </c>
      <c r="H67" s="135">
        <v>3.8620000000000001</v>
      </c>
      <c r="I67" s="136"/>
      <c r="J67" s="134"/>
      <c r="K67" s="134"/>
      <c r="L67" s="137"/>
      <c r="M67" s="137"/>
      <c r="N67" s="137"/>
      <c r="O67" s="137"/>
      <c r="P67" s="137"/>
      <c r="Q67" s="137"/>
      <c r="R67" s="137"/>
      <c r="S67" s="138"/>
      <c r="T67" s="138"/>
      <c r="U67" s="134"/>
    </row>
    <row r="68" spans="1:21" outlineLevel="2">
      <c r="A68" s="3"/>
      <c r="B68" s="93"/>
      <c r="C68" s="93"/>
      <c r="D68" s="113" t="s">
        <v>138</v>
      </c>
      <c r="E68" s="114">
        <v>10</v>
      </c>
      <c r="F68" s="115" t="s">
        <v>182</v>
      </c>
      <c r="G68" s="116" t="s">
        <v>183</v>
      </c>
      <c r="H68" s="117">
        <v>386.20000000000005</v>
      </c>
      <c r="I68" s="118" t="s">
        <v>184</v>
      </c>
      <c r="J68" s="119"/>
      <c r="K68" s="120">
        <f>H68*J68</f>
        <v>0</v>
      </c>
      <c r="L68" s="121">
        <f>IF(D68="S",K68,"")</f>
        <v>0</v>
      </c>
      <c r="M68" s="122" t="str">
        <f>IF(OR(D68="P",D68="U"),K68,"")</f>
        <v/>
      </c>
      <c r="N68" s="122" t="str">
        <f>IF(D68="H",K68,"")</f>
        <v/>
      </c>
      <c r="O68" s="122" t="str">
        <f>IF(D68="V",K68,"")</f>
        <v/>
      </c>
      <c r="P68" s="123">
        <v>1E-3</v>
      </c>
      <c r="Q68" s="123">
        <v>0</v>
      </c>
      <c r="R68" s="123">
        <v>0</v>
      </c>
      <c r="S68" s="124">
        <v>21</v>
      </c>
      <c r="T68" s="125">
        <f>K68*(S68+100)/100</f>
        <v>0</v>
      </c>
      <c r="U68" s="126"/>
    </row>
    <row r="69" spans="1:21" s="51" customFormat="1" ht="11.1" customHeight="1" outlineLevel="3">
      <c r="A69" s="42"/>
      <c r="B69" s="134"/>
      <c r="C69" s="134"/>
      <c r="D69" s="134"/>
      <c r="E69" s="134"/>
      <c r="F69" s="134"/>
      <c r="G69" s="134" t="s">
        <v>185</v>
      </c>
      <c r="H69" s="135">
        <v>386.2</v>
      </c>
      <c r="I69" s="136"/>
      <c r="J69" s="134"/>
      <c r="K69" s="134"/>
      <c r="L69" s="137"/>
      <c r="M69" s="137"/>
      <c r="N69" s="137"/>
      <c r="O69" s="137"/>
      <c r="P69" s="137"/>
      <c r="Q69" s="137"/>
      <c r="R69" s="137"/>
      <c r="S69" s="138"/>
      <c r="T69" s="138"/>
      <c r="U69" s="134"/>
    </row>
    <row r="70" spans="1:21" outlineLevel="2">
      <c r="A70" s="3"/>
      <c r="B70" s="93"/>
      <c r="C70" s="93"/>
      <c r="D70" s="113" t="s">
        <v>95</v>
      </c>
      <c r="E70" s="114">
        <v>11</v>
      </c>
      <c r="F70" s="115" t="s">
        <v>186</v>
      </c>
      <c r="G70" s="116" t="s">
        <v>187</v>
      </c>
      <c r="H70" s="117">
        <v>1931</v>
      </c>
      <c r="I70" s="118" t="s">
        <v>98</v>
      </c>
      <c r="J70" s="119"/>
      <c r="K70" s="120">
        <f t="shared" ref="K70:K71" si="45">H70*J70</f>
        <v>0</v>
      </c>
      <c r="L70" s="121" t="str">
        <f t="shared" ref="L70:L71" si="46">IF(D70="S",K70,"")</f>
        <v/>
      </c>
      <c r="M70" s="122">
        <f t="shared" ref="M70:M71" si="47">IF(OR(D70="P",D70="U"),K70,"")</f>
        <v>0</v>
      </c>
      <c r="N70" s="122" t="str">
        <f t="shared" ref="N70:N71" si="48">IF(D70="H",K70,"")</f>
        <v/>
      </c>
      <c r="O70" s="122" t="str">
        <f t="shared" ref="O70:O71" si="49">IF(D70="V",K70,"")</f>
        <v/>
      </c>
      <c r="P70" s="123">
        <v>0</v>
      </c>
      <c r="Q70" s="123">
        <v>0</v>
      </c>
      <c r="R70" s="123">
        <v>0</v>
      </c>
      <c r="S70" s="124">
        <v>21</v>
      </c>
      <c r="T70" s="125">
        <f t="shared" ref="T70:T71" si="50">K70*(S70+100)/100</f>
        <v>0</v>
      </c>
      <c r="U70" s="126"/>
    </row>
    <row r="71" spans="1:21" outlineLevel="2">
      <c r="A71" s="3"/>
      <c r="B71" s="93"/>
      <c r="C71" s="93"/>
      <c r="D71" s="113" t="s">
        <v>138</v>
      </c>
      <c r="E71" s="114">
        <v>12</v>
      </c>
      <c r="F71" s="115" t="s">
        <v>188</v>
      </c>
      <c r="G71" s="116" t="s">
        <v>189</v>
      </c>
      <c r="H71" s="117">
        <v>57.93</v>
      </c>
      <c r="I71" s="118" t="s">
        <v>184</v>
      </c>
      <c r="J71" s="119"/>
      <c r="K71" s="120">
        <f t="shared" si="45"/>
        <v>0</v>
      </c>
      <c r="L71" s="121">
        <f t="shared" si="46"/>
        <v>0</v>
      </c>
      <c r="M71" s="122" t="str">
        <f t="shared" si="47"/>
        <v/>
      </c>
      <c r="N71" s="122" t="str">
        <f t="shared" si="48"/>
        <v/>
      </c>
      <c r="O71" s="122" t="str">
        <f t="shared" si="49"/>
        <v/>
      </c>
      <c r="P71" s="123">
        <v>1E-3</v>
      </c>
      <c r="Q71" s="123">
        <v>0</v>
      </c>
      <c r="R71" s="123">
        <v>0</v>
      </c>
      <c r="S71" s="124">
        <v>21</v>
      </c>
      <c r="T71" s="125">
        <f t="shared" si="50"/>
        <v>0</v>
      </c>
      <c r="U71" s="126"/>
    </row>
    <row r="72" spans="1:21" s="51" customFormat="1" ht="11.1" customHeight="1" outlineLevel="3">
      <c r="A72" s="42"/>
      <c r="B72" s="134"/>
      <c r="C72" s="134"/>
      <c r="D72" s="134"/>
      <c r="E72" s="134"/>
      <c r="F72" s="134"/>
      <c r="G72" s="134" t="s">
        <v>190</v>
      </c>
      <c r="H72" s="135">
        <v>57.93</v>
      </c>
      <c r="I72" s="136"/>
      <c r="J72" s="134"/>
      <c r="K72" s="134"/>
      <c r="L72" s="137"/>
      <c r="M72" s="137"/>
      <c r="N72" s="137"/>
      <c r="O72" s="137"/>
      <c r="P72" s="137"/>
      <c r="Q72" s="137"/>
      <c r="R72" s="137"/>
      <c r="S72" s="138"/>
      <c r="T72" s="138"/>
      <c r="U72" s="134"/>
    </row>
    <row r="73" spans="1:21" outlineLevel="2">
      <c r="A73" s="3"/>
      <c r="B73" s="93"/>
      <c r="C73" s="93"/>
      <c r="D73" s="113" t="s">
        <v>95</v>
      </c>
      <c r="E73" s="114">
        <v>13</v>
      </c>
      <c r="F73" s="115" t="s">
        <v>191</v>
      </c>
      <c r="G73" s="116" t="s">
        <v>192</v>
      </c>
      <c r="H73" s="117">
        <v>1931</v>
      </c>
      <c r="I73" s="118" t="s">
        <v>98</v>
      </c>
      <c r="J73" s="119"/>
      <c r="K73" s="120">
        <f t="shared" ref="K73:K74" si="51">H73*J73</f>
        <v>0</v>
      </c>
      <c r="L73" s="121" t="str">
        <f t="shared" ref="L73:L74" si="52">IF(D73="S",K73,"")</f>
        <v/>
      </c>
      <c r="M73" s="122">
        <f t="shared" ref="M73:M74" si="53">IF(OR(D73="P",D73="U"),K73,"")</f>
        <v>0</v>
      </c>
      <c r="N73" s="122" t="str">
        <f t="shared" ref="N73:N74" si="54">IF(D73="H",K73,"")</f>
        <v/>
      </c>
      <c r="O73" s="122" t="str">
        <f t="shared" ref="O73:O74" si="55">IF(D73="V",K73,"")</f>
        <v/>
      </c>
      <c r="P73" s="123">
        <v>0</v>
      </c>
      <c r="Q73" s="123">
        <v>0</v>
      </c>
      <c r="R73" s="123">
        <v>9.9999999999944578E-4</v>
      </c>
      <c r="S73" s="124">
        <v>21</v>
      </c>
      <c r="T73" s="125">
        <f t="shared" ref="T73:T74" si="56">K73*(S73+100)/100</f>
        <v>0</v>
      </c>
      <c r="U73" s="126"/>
    </row>
    <row r="74" spans="1:21" outlineLevel="2">
      <c r="A74" s="3"/>
      <c r="B74" s="93"/>
      <c r="C74" s="93"/>
      <c r="D74" s="113" t="s">
        <v>95</v>
      </c>
      <c r="E74" s="114">
        <v>14</v>
      </c>
      <c r="F74" s="115" t="s">
        <v>193</v>
      </c>
      <c r="G74" s="116" t="s">
        <v>194</v>
      </c>
      <c r="H74" s="117">
        <v>1931</v>
      </c>
      <c r="I74" s="118" t="s">
        <v>98</v>
      </c>
      <c r="J74" s="119"/>
      <c r="K74" s="120">
        <f t="shared" si="51"/>
        <v>0</v>
      </c>
      <c r="L74" s="121" t="str">
        <f t="shared" si="52"/>
        <v/>
      </c>
      <c r="M74" s="122">
        <f t="shared" si="53"/>
        <v>0</v>
      </c>
      <c r="N74" s="122" t="str">
        <f t="shared" si="54"/>
        <v/>
      </c>
      <c r="O74" s="122" t="str">
        <f t="shared" si="55"/>
        <v/>
      </c>
      <c r="P74" s="123">
        <v>0</v>
      </c>
      <c r="Q74" s="123">
        <v>0</v>
      </c>
      <c r="R74" s="123">
        <v>1.9999999999988916E-3</v>
      </c>
      <c r="S74" s="124">
        <v>21</v>
      </c>
      <c r="T74" s="125">
        <f t="shared" si="56"/>
        <v>0</v>
      </c>
      <c r="U74" s="126"/>
    </row>
    <row r="75" spans="1:21" s="133" customFormat="1" ht="11.25" outlineLevel="2">
      <c r="A75" s="127"/>
      <c r="B75" s="127"/>
      <c r="C75" s="127"/>
      <c r="D75" s="127"/>
      <c r="E75" s="127"/>
      <c r="F75" s="127"/>
      <c r="G75" s="128" t="s">
        <v>195</v>
      </c>
      <c r="H75" s="127"/>
      <c r="I75" s="129"/>
      <c r="J75" s="127"/>
      <c r="K75" s="127"/>
      <c r="L75" s="130"/>
      <c r="M75" s="130"/>
      <c r="N75" s="130"/>
      <c r="O75" s="130"/>
      <c r="P75" s="131"/>
      <c r="Q75" s="127"/>
      <c r="R75" s="127"/>
      <c r="S75" s="132"/>
      <c r="T75" s="132"/>
      <c r="U75" s="127"/>
    </row>
    <row r="76" spans="1:21" ht="25.5" outlineLevel="2">
      <c r="A76" s="3"/>
      <c r="B76" s="93"/>
      <c r="C76" s="93"/>
      <c r="D76" s="113" t="s">
        <v>95</v>
      </c>
      <c r="E76" s="114">
        <v>15</v>
      </c>
      <c r="F76" s="115" t="s">
        <v>196</v>
      </c>
      <c r="G76" s="116" t="s">
        <v>197</v>
      </c>
      <c r="H76" s="117">
        <v>16</v>
      </c>
      <c r="I76" s="118" t="s">
        <v>198</v>
      </c>
      <c r="J76" s="119"/>
      <c r="K76" s="120">
        <f t="shared" ref="K76:K77" si="57">H76*J76</f>
        <v>0</v>
      </c>
      <c r="L76" s="121" t="str">
        <f t="shared" ref="L76:L77" si="58">IF(D76="S",K76,"")</f>
        <v/>
      </c>
      <c r="M76" s="122">
        <f t="shared" ref="M76:M77" si="59">IF(OR(D76="P",D76="U"),K76,"")</f>
        <v>0</v>
      </c>
      <c r="N76" s="122" t="str">
        <f t="shared" ref="N76:N77" si="60">IF(D76="H",K76,"")</f>
        <v/>
      </c>
      <c r="O76" s="122" t="str">
        <f t="shared" ref="O76:O77" si="61">IF(D76="V",K76,"")</f>
        <v/>
      </c>
      <c r="P76" s="123">
        <v>0</v>
      </c>
      <c r="Q76" s="123">
        <v>0</v>
      </c>
      <c r="R76" s="123">
        <v>0</v>
      </c>
      <c r="S76" s="124">
        <v>21</v>
      </c>
      <c r="T76" s="125">
        <f t="shared" ref="T76:T77" si="62">K76*(S76+100)/100</f>
        <v>0</v>
      </c>
      <c r="U76" s="126"/>
    </row>
    <row r="77" spans="1:21" outlineLevel="2">
      <c r="A77" s="3"/>
      <c r="B77" s="93"/>
      <c r="C77" s="93"/>
      <c r="D77" s="113" t="s">
        <v>95</v>
      </c>
      <c r="E77" s="114">
        <v>16</v>
      </c>
      <c r="F77" s="115" t="s">
        <v>199</v>
      </c>
      <c r="G77" s="116" t="s">
        <v>200</v>
      </c>
      <c r="H77" s="117">
        <v>4.5</v>
      </c>
      <c r="I77" s="118" t="s">
        <v>98</v>
      </c>
      <c r="J77" s="119"/>
      <c r="K77" s="120">
        <f t="shared" si="57"/>
        <v>0</v>
      </c>
      <c r="L77" s="121" t="str">
        <f t="shared" si="58"/>
        <v/>
      </c>
      <c r="M77" s="122">
        <f t="shared" si="59"/>
        <v>0</v>
      </c>
      <c r="N77" s="122" t="str">
        <f t="shared" si="60"/>
        <v/>
      </c>
      <c r="O77" s="122" t="str">
        <f t="shared" si="61"/>
        <v/>
      </c>
      <c r="P77" s="123">
        <v>0</v>
      </c>
      <c r="Q77" s="123">
        <v>0</v>
      </c>
      <c r="R77" s="123">
        <v>4.8999999999978172E-2</v>
      </c>
      <c r="S77" s="124">
        <v>21</v>
      </c>
      <c r="T77" s="125">
        <f t="shared" si="62"/>
        <v>0</v>
      </c>
      <c r="U77" s="126"/>
    </row>
    <row r="78" spans="1:21" s="51" customFormat="1" ht="11.1" customHeight="1" outlineLevel="3">
      <c r="A78" s="42"/>
      <c r="B78" s="134"/>
      <c r="C78" s="134"/>
      <c r="D78" s="134"/>
      <c r="E78" s="134"/>
      <c r="F78" s="134"/>
      <c r="G78" s="134" t="s">
        <v>201</v>
      </c>
      <c r="H78" s="135" t="s">
        <v>201</v>
      </c>
      <c r="I78" s="136"/>
      <c r="J78" s="134"/>
      <c r="K78" s="134"/>
      <c r="L78" s="137"/>
      <c r="M78" s="137"/>
      <c r="N78" s="137"/>
      <c r="O78" s="137"/>
      <c r="P78" s="137"/>
      <c r="Q78" s="137"/>
      <c r="R78" s="137"/>
      <c r="S78" s="138"/>
      <c r="T78" s="138"/>
      <c r="U78" s="134"/>
    </row>
    <row r="79" spans="1:21" s="51" customFormat="1" ht="11.1" customHeight="1" outlineLevel="3">
      <c r="A79" s="42"/>
      <c r="B79" s="134"/>
      <c r="C79" s="134"/>
      <c r="D79" s="134"/>
      <c r="E79" s="134"/>
      <c r="F79" s="134"/>
      <c r="G79" s="134" t="s">
        <v>201</v>
      </c>
      <c r="H79" s="135" t="s">
        <v>201</v>
      </c>
      <c r="I79" s="136"/>
      <c r="J79" s="134"/>
      <c r="K79" s="134"/>
      <c r="L79" s="137"/>
      <c r="M79" s="137"/>
      <c r="N79" s="137"/>
      <c r="O79" s="137"/>
      <c r="P79" s="137"/>
      <c r="Q79" s="137"/>
      <c r="R79" s="137"/>
      <c r="S79" s="138"/>
      <c r="T79" s="138"/>
      <c r="U79" s="134"/>
    </row>
    <row r="80" spans="1:21" outlineLevel="2">
      <c r="A80" s="3"/>
      <c r="B80" s="93"/>
      <c r="C80" s="93"/>
      <c r="D80" s="113" t="s">
        <v>138</v>
      </c>
      <c r="E80" s="114">
        <v>17</v>
      </c>
      <c r="F80" s="115" t="s">
        <v>202</v>
      </c>
      <c r="G80" s="116" t="s">
        <v>203</v>
      </c>
      <c r="H80" s="117">
        <v>0.13905000000000001</v>
      </c>
      <c r="I80" s="118" t="s">
        <v>105</v>
      </c>
      <c r="J80" s="119"/>
      <c r="K80" s="120">
        <f>H80*J80</f>
        <v>0</v>
      </c>
      <c r="L80" s="121">
        <f>IF(D80="S",K80,"")</f>
        <v>0</v>
      </c>
      <c r="M80" s="122" t="str">
        <f>IF(OR(D80="P",D80="U"),K80,"")</f>
        <v/>
      </c>
      <c r="N80" s="122" t="str">
        <f>IF(D80="H",K80,"")</f>
        <v/>
      </c>
      <c r="O80" s="122" t="str">
        <f>IF(D80="V",K80,"")</f>
        <v/>
      </c>
      <c r="P80" s="123">
        <v>0</v>
      </c>
      <c r="Q80" s="123">
        <v>0</v>
      </c>
      <c r="R80" s="123">
        <v>0</v>
      </c>
      <c r="S80" s="124">
        <v>21</v>
      </c>
      <c r="T80" s="125">
        <f>K80*(S80+100)/100</f>
        <v>0</v>
      </c>
      <c r="U80" s="126"/>
    </row>
    <row r="81" spans="1:21" s="51" customFormat="1" ht="11.1" customHeight="1" outlineLevel="3">
      <c r="A81" s="42"/>
      <c r="B81" s="134"/>
      <c r="C81" s="134"/>
      <c r="D81" s="134"/>
      <c r="E81" s="134"/>
      <c r="F81" s="134"/>
      <c r="G81" s="134" t="s">
        <v>204</v>
      </c>
      <c r="H81" s="135">
        <v>0.1391</v>
      </c>
      <c r="I81" s="136"/>
      <c r="J81" s="134"/>
      <c r="K81" s="134"/>
      <c r="L81" s="137"/>
      <c r="M81" s="137"/>
      <c r="N81" s="137"/>
      <c r="O81" s="137"/>
      <c r="P81" s="137"/>
      <c r="Q81" s="137"/>
      <c r="R81" s="137"/>
      <c r="S81" s="138"/>
      <c r="T81" s="138"/>
      <c r="U81" s="134"/>
    </row>
    <row r="82" spans="1:21" ht="25.5" outlineLevel="2">
      <c r="A82" s="3"/>
      <c r="B82" s="93"/>
      <c r="C82" s="93"/>
      <c r="D82" s="113" t="s">
        <v>95</v>
      </c>
      <c r="E82" s="114">
        <v>18</v>
      </c>
      <c r="F82" s="115" t="s">
        <v>205</v>
      </c>
      <c r="G82" s="116" t="s">
        <v>206</v>
      </c>
      <c r="H82" s="117">
        <v>4.5</v>
      </c>
      <c r="I82" s="118" t="s">
        <v>98</v>
      </c>
      <c r="J82" s="119"/>
      <c r="K82" s="120">
        <f t="shared" ref="K82:K84" si="63">H82*J82</f>
        <v>0</v>
      </c>
      <c r="L82" s="121" t="str">
        <f t="shared" ref="L82:L84" si="64">IF(D82="S",K82,"")</f>
        <v/>
      </c>
      <c r="M82" s="122">
        <f t="shared" ref="M82:M84" si="65">IF(OR(D82="P",D82="U"),K82,"")</f>
        <v>0</v>
      </c>
      <c r="N82" s="122" t="str">
        <f t="shared" ref="N82:N84" si="66">IF(D82="H",K82,"")</f>
        <v/>
      </c>
      <c r="O82" s="122" t="str">
        <f t="shared" ref="O82:O84" si="67">IF(D82="V",K82,"")</f>
        <v/>
      </c>
      <c r="P82" s="123">
        <v>0</v>
      </c>
      <c r="Q82" s="123">
        <v>0</v>
      </c>
      <c r="R82" s="123">
        <v>0</v>
      </c>
      <c r="S82" s="124">
        <v>21</v>
      </c>
      <c r="T82" s="125">
        <f t="shared" ref="T82:T84" si="68">K82*(S82+100)/100</f>
        <v>0</v>
      </c>
      <c r="U82" s="126"/>
    </row>
    <row r="83" spans="1:21" outlineLevel="2">
      <c r="A83" s="3"/>
      <c r="B83" s="93"/>
      <c r="C83" s="93"/>
      <c r="D83" s="113" t="s">
        <v>95</v>
      </c>
      <c r="E83" s="114">
        <v>19</v>
      </c>
      <c r="F83" s="115" t="s">
        <v>207</v>
      </c>
      <c r="G83" s="116" t="s">
        <v>208</v>
      </c>
      <c r="H83" s="117">
        <v>69.599999999999994</v>
      </c>
      <c r="I83" s="118" t="s">
        <v>98</v>
      </c>
      <c r="J83" s="119"/>
      <c r="K83" s="120">
        <f t="shared" si="63"/>
        <v>0</v>
      </c>
      <c r="L83" s="121" t="str">
        <f t="shared" si="64"/>
        <v/>
      </c>
      <c r="M83" s="122">
        <f t="shared" si="65"/>
        <v>0</v>
      </c>
      <c r="N83" s="122" t="str">
        <f t="shared" si="66"/>
        <v/>
      </c>
      <c r="O83" s="122" t="str">
        <f t="shared" si="67"/>
        <v/>
      </c>
      <c r="P83" s="123">
        <v>0</v>
      </c>
      <c r="Q83" s="123">
        <v>0</v>
      </c>
      <c r="R83" s="123">
        <v>0.14699999999993452</v>
      </c>
      <c r="S83" s="124">
        <v>21</v>
      </c>
      <c r="T83" s="125">
        <f t="shared" si="68"/>
        <v>0</v>
      </c>
      <c r="U83" s="126"/>
    </row>
    <row r="84" spans="1:21" ht="25.5" outlineLevel="2">
      <c r="A84" s="3"/>
      <c r="B84" s="93"/>
      <c r="C84" s="93"/>
      <c r="D84" s="113" t="s">
        <v>95</v>
      </c>
      <c r="E84" s="114">
        <v>20</v>
      </c>
      <c r="F84" s="115" t="s">
        <v>209</v>
      </c>
      <c r="G84" s="116" t="s">
        <v>210</v>
      </c>
      <c r="H84" s="117">
        <v>16</v>
      </c>
      <c r="I84" s="118" t="s">
        <v>198</v>
      </c>
      <c r="J84" s="119"/>
      <c r="K84" s="120">
        <f t="shared" si="63"/>
        <v>0</v>
      </c>
      <c r="L84" s="121" t="str">
        <f t="shared" si="64"/>
        <v/>
      </c>
      <c r="M84" s="122">
        <f t="shared" si="65"/>
        <v>0</v>
      </c>
      <c r="N84" s="122" t="str">
        <f t="shared" si="66"/>
        <v/>
      </c>
      <c r="O84" s="122" t="str">
        <f t="shared" si="67"/>
        <v/>
      </c>
      <c r="P84" s="123">
        <v>0</v>
      </c>
      <c r="Q84" s="123">
        <v>0</v>
      </c>
      <c r="R84" s="123">
        <v>0.16200000000003456</v>
      </c>
      <c r="S84" s="124">
        <v>21</v>
      </c>
      <c r="T84" s="125">
        <f t="shared" si="68"/>
        <v>0</v>
      </c>
      <c r="U84" s="126"/>
    </row>
    <row r="85" spans="1:21" s="51" customFormat="1" ht="11.1" customHeight="1" outlineLevel="3">
      <c r="A85" s="42"/>
      <c r="B85" s="134"/>
      <c r="C85" s="134"/>
      <c r="D85" s="134"/>
      <c r="E85" s="134"/>
      <c r="F85" s="134"/>
      <c r="G85" s="134" t="s">
        <v>201</v>
      </c>
      <c r="H85" s="135" t="s">
        <v>201</v>
      </c>
      <c r="I85" s="136"/>
      <c r="J85" s="134"/>
      <c r="K85" s="134"/>
      <c r="L85" s="137"/>
      <c r="M85" s="137"/>
      <c r="N85" s="137"/>
      <c r="O85" s="137"/>
      <c r="P85" s="137"/>
      <c r="Q85" s="137"/>
      <c r="R85" s="137"/>
      <c r="S85" s="138"/>
      <c r="T85" s="138"/>
      <c r="U85" s="134"/>
    </row>
    <row r="86" spans="1:21" outlineLevel="2">
      <c r="A86" s="3"/>
      <c r="B86" s="93"/>
      <c r="C86" s="93"/>
      <c r="D86" s="113" t="s">
        <v>138</v>
      </c>
      <c r="E86" s="114">
        <v>21</v>
      </c>
      <c r="F86" s="115" t="s">
        <v>211</v>
      </c>
      <c r="G86" s="116" t="s">
        <v>212</v>
      </c>
      <c r="H86" s="117">
        <v>16</v>
      </c>
      <c r="I86" s="118" t="s">
        <v>198</v>
      </c>
      <c r="J86" s="119"/>
      <c r="K86" s="120">
        <f t="shared" ref="K86:K87" si="69">H86*J86</f>
        <v>0</v>
      </c>
      <c r="L86" s="121">
        <f t="shared" ref="L86:L87" si="70">IF(D86="S",K86,"")</f>
        <v>0</v>
      </c>
      <c r="M86" s="122" t="str">
        <f t="shared" ref="M86:M87" si="71">IF(OR(D86="P",D86="U"),K86,"")</f>
        <v/>
      </c>
      <c r="N86" s="122" t="str">
        <f t="shared" ref="N86:N87" si="72">IF(D86="H",K86,"")</f>
        <v/>
      </c>
      <c r="O86" s="122" t="str">
        <f t="shared" ref="O86:O87" si="73">IF(D86="V",K86,"")</f>
        <v/>
      </c>
      <c r="P86" s="123">
        <v>0</v>
      </c>
      <c r="Q86" s="123">
        <v>0</v>
      </c>
      <c r="R86" s="123">
        <v>0</v>
      </c>
      <c r="S86" s="124">
        <v>21</v>
      </c>
      <c r="T86" s="125">
        <f t="shared" ref="T86:T87" si="74">K86*(S86+100)/100</f>
        <v>0</v>
      </c>
      <c r="U86" s="126"/>
    </row>
    <row r="87" spans="1:21" ht="25.5" outlineLevel="2">
      <c r="A87" s="3"/>
      <c r="B87" s="93"/>
      <c r="C87" s="93"/>
      <c r="D87" s="113" t="s">
        <v>95</v>
      </c>
      <c r="E87" s="114">
        <v>22</v>
      </c>
      <c r="F87" s="115" t="s">
        <v>213</v>
      </c>
      <c r="G87" s="116" t="s">
        <v>214</v>
      </c>
      <c r="H87" s="117">
        <v>4.5</v>
      </c>
      <c r="I87" s="118" t="s">
        <v>98</v>
      </c>
      <c r="J87" s="119"/>
      <c r="K87" s="120">
        <f t="shared" si="69"/>
        <v>0</v>
      </c>
      <c r="L87" s="121" t="str">
        <f t="shared" si="70"/>
        <v/>
      </c>
      <c r="M87" s="122">
        <f t="shared" si="71"/>
        <v>0</v>
      </c>
      <c r="N87" s="122" t="str">
        <f t="shared" si="72"/>
        <v/>
      </c>
      <c r="O87" s="122" t="str">
        <f t="shared" si="73"/>
        <v/>
      </c>
      <c r="P87" s="123">
        <v>2.0000000000000002E-5</v>
      </c>
      <c r="Q87" s="123">
        <v>0</v>
      </c>
      <c r="R87" s="123">
        <v>0</v>
      </c>
      <c r="S87" s="124">
        <v>21</v>
      </c>
      <c r="T87" s="125">
        <f t="shared" si="74"/>
        <v>0</v>
      </c>
      <c r="U87" s="126"/>
    </row>
    <row r="88" spans="1:21" s="51" customFormat="1" ht="11.1" customHeight="1" outlineLevel="3">
      <c r="A88" s="42"/>
      <c r="B88" s="134"/>
      <c r="C88" s="134"/>
      <c r="D88" s="134"/>
      <c r="E88" s="134"/>
      <c r="F88" s="134"/>
      <c r="G88" s="134" t="s">
        <v>201</v>
      </c>
      <c r="H88" s="135" t="s">
        <v>201</v>
      </c>
      <c r="I88" s="136"/>
      <c r="J88" s="134"/>
      <c r="K88" s="134"/>
      <c r="L88" s="137"/>
      <c r="M88" s="137"/>
      <c r="N88" s="137"/>
      <c r="O88" s="137"/>
      <c r="P88" s="137"/>
      <c r="Q88" s="137"/>
      <c r="R88" s="137"/>
      <c r="S88" s="138"/>
      <c r="T88" s="138"/>
      <c r="U88" s="134"/>
    </row>
    <row r="89" spans="1:21" outlineLevel="2">
      <c r="A89" s="3"/>
      <c r="B89" s="93"/>
      <c r="C89" s="93"/>
      <c r="D89" s="113" t="s">
        <v>138</v>
      </c>
      <c r="E89" s="114">
        <v>23</v>
      </c>
      <c r="F89" s="115" t="s">
        <v>215</v>
      </c>
      <c r="G89" s="116" t="s">
        <v>216</v>
      </c>
      <c r="H89" s="117">
        <v>5.1749999999999998</v>
      </c>
      <c r="I89" s="118" t="s">
        <v>98</v>
      </c>
      <c r="J89" s="119"/>
      <c r="K89" s="120">
        <f>H89*J89</f>
        <v>0</v>
      </c>
      <c r="L89" s="121">
        <f>IF(D89="S",K89,"")</f>
        <v>0</v>
      </c>
      <c r="M89" s="122" t="str">
        <f>IF(OR(D89="P",D89="U"),K89,"")</f>
        <v/>
      </c>
      <c r="N89" s="122" t="str">
        <f>IF(D89="H",K89,"")</f>
        <v/>
      </c>
      <c r="O89" s="122" t="str">
        <f>IF(D89="V",K89,"")</f>
        <v/>
      </c>
      <c r="P89" s="123">
        <v>1.0999999999999999E-4</v>
      </c>
      <c r="Q89" s="123">
        <v>0</v>
      </c>
      <c r="R89" s="123">
        <v>0</v>
      </c>
      <c r="S89" s="124">
        <v>21</v>
      </c>
      <c r="T89" s="125">
        <f>K89*(S89+100)/100</f>
        <v>0</v>
      </c>
      <c r="U89" s="126"/>
    </row>
    <row r="90" spans="1:21" s="51" customFormat="1" ht="11.1" customHeight="1" outlineLevel="3">
      <c r="A90" s="42"/>
      <c r="B90" s="134"/>
      <c r="C90" s="134"/>
      <c r="D90" s="134"/>
      <c r="E90" s="134"/>
      <c r="F90" s="134"/>
      <c r="G90" s="134" t="s">
        <v>217</v>
      </c>
      <c r="H90" s="135">
        <v>5.1749999999999998</v>
      </c>
      <c r="I90" s="136"/>
      <c r="J90" s="134"/>
      <c r="K90" s="134"/>
      <c r="L90" s="137"/>
      <c r="M90" s="137"/>
      <c r="N90" s="137"/>
      <c r="O90" s="137"/>
      <c r="P90" s="137"/>
      <c r="Q90" s="137"/>
      <c r="R90" s="137"/>
      <c r="S90" s="138"/>
      <c r="T90" s="138"/>
      <c r="U90" s="134"/>
    </row>
    <row r="91" spans="1:21" outlineLevel="2">
      <c r="A91" s="3"/>
      <c r="B91" s="93"/>
      <c r="C91" s="93"/>
      <c r="D91" s="113" t="s">
        <v>95</v>
      </c>
      <c r="E91" s="114">
        <v>24</v>
      </c>
      <c r="F91" s="115" t="s">
        <v>218</v>
      </c>
      <c r="G91" s="116" t="s">
        <v>219</v>
      </c>
      <c r="H91" s="117">
        <v>4.5</v>
      </c>
      <c r="I91" s="118" t="s">
        <v>98</v>
      </c>
      <c r="J91" s="119"/>
      <c r="K91" s="120">
        <f>H91*J91</f>
        <v>0</v>
      </c>
      <c r="L91" s="121" t="str">
        <f>IF(D91="S",K91,"")</f>
        <v/>
      </c>
      <c r="M91" s="122">
        <f>IF(OR(D91="P",D91="U"),K91,"")</f>
        <v>0</v>
      </c>
      <c r="N91" s="122" t="str">
        <f>IF(D91="H",K91,"")</f>
        <v/>
      </c>
      <c r="O91" s="122" t="str">
        <f>IF(D91="V",K91,"")</f>
        <v/>
      </c>
      <c r="P91" s="123">
        <v>0</v>
      </c>
      <c r="Q91" s="123">
        <v>0</v>
      </c>
      <c r="R91" s="123">
        <v>0</v>
      </c>
      <c r="S91" s="124">
        <v>21</v>
      </c>
      <c r="T91" s="125">
        <f>K91*(S91+100)/100</f>
        <v>0</v>
      </c>
      <c r="U91" s="126"/>
    </row>
    <row r="92" spans="1:21" s="51" customFormat="1" ht="11.1" customHeight="1" outlineLevel="3">
      <c r="A92" s="42"/>
      <c r="B92" s="134"/>
      <c r="C92" s="134"/>
      <c r="D92" s="134"/>
      <c r="E92" s="134"/>
      <c r="F92" s="134"/>
      <c r="G92" s="134" t="s">
        <v>201</v>
      </c>
      <c r="H92" s="135" t="s">
        <v>201</v>
      </c>
      <c r="I92" s="136"/>
      <c r="J92" s="134"/>
      <c r="K92" s="134"/>
      <c r="L92" s="137"/>
      <c r="M92" s="137"/>
      <c r="N92" s="137"/>
      <c r="O92" s="137"/>
      <c r="P92" s="137"/>
      <c r="Q92" s="137"/>
      <c r="R92" s="137"/>
      <c r="S92" s="138"/>
      <c r="T92" s="138"/>
      <c r="U92" s="134"/>
    </row>
    <row r="93" spans="1:21" s="51" customFormat="1" ht="11.1" customHeight="1" outlineLevel="3">
      <c r="A93" s="42"/>
      <c r="B93" s="134"/>
      <c r="C93" s="134"/>
      <c r="D93" s="134"/>
      <c r="E93" s="134"/>
      <c r="F93" s="134"/>
      <c r="G93" s="134" t="s">
        <v>201</v>
      </c>
      <c r="H93" s="135" t="s">
        <v>201</v>
      </c>
      <c r="I93" s="136"/>
      <c r="J93" s="134"/>
      <c r="K93" s="134"/>
      <c r="L93" s="137"/>
      <c r="M93" s="137"/>
      <c r="N93" s="137"/>
      <c r="O93" s="137"/>
      <c r="P93" s="137"/>
      <c r="Q93" s="137"/>
      <c r="R93" s="137"/>
      <c r="S93" s="138"/>
      <c r="T93" s="138"/>
      <c r="U93" s="134"/>
    </row>
    <row r="94" spans="1:21" outlineLevel="2">
      <c r="A94" s="3"/>
      <c r="B94" s="93"/>
      <c r="C94" s="93"/>
      <c r="D94" s="113" t="s">
        <v>138</v>
      </c>
      <c r="E94" s="114">
        <v>25</v>
      </c>
      <c r="F94" s="115" t="s">
        <v>220</v>
      </c>
      <c r="G94" s="116" t="s">
        <v>221</v>
      </c>
      <c r="H94" s="117">
        <v>0.46350000000000002</v>
      </c>
      <c r="I94" s="118" t="s">
        <v>105</v>
      </c>
      <c r="J94" s="119"/>
      <c r="K94" s="120">
        <f>H94*J94</f>
        <v>0</v>
      </c>
      <c r="L94" s="121">
        <f>IF(D94="S",K94,"")</f>
        <v>0</v>
      </c>
      <c r="M94" s="122" t="str">
        <f>IF(OR(D94="P",D94="U"),K94,"")</f>
        <v/>
      </c>
      <c r="N94" s="122" t="str">
        <f>IF(D94="H",K94,"")</f>
        <v/>
      </c>
      <c r="O94" s="122" t="str">
        <f>IF(D94="V",K94,"")</f>
        <v/>
      </c>
      <c r="P94" s="123">
        <v>0.6</v>
      </c>
      <c r="Q94" s="123">
        <v>0</v>
      </c>
      <c r="R94" s="123">
        <v>0</v>
      </c>
      <c r="S94" s="124">
        <v>21</v>
      </c>
      <c r="T94" s="125">
        <f>K94*(S94+100)/100</f>
        <v>0</v>
      </c>
      <c r="U94" s="126"/>
    </row>
    <row r="95" spans="1:21" s="51" customFormat="1" ht="11.1" customHeight="1" outlineLevel="3">
      <c r="A95" s="42"/>
      <c r="B95" s="134"/>
      <c r="C95" s="134"/>
      <c r="D95" s="134"/>
      <c r="E95" s="134"/>
      <c r="F95" s="134"/>
      <c r="G95" s="134" t="s">
        <v>222</v>
      </c>
      <c r="H95" s="135">
        <v>0.46350000000000002</v>
      </c>
      <c r="I95" s="136"/>
      <c r="J95" s="134"/>
      <c r="K95" s="134"/>
      <c r="L95" s="137"/>
      <c r="M95" s="137"/>
      <c r="N95" s="137"/>
      <c r="O95" s="137"/>
      <c r="P95" s="137"/>
      <c r="Q95" s="137"/>
      <c r="R95" s="137"/>
      <c r="S95" s="138"/>
      <c r="T95" s="138"/>
      <c r="U95" s="134"/>
    </row>
    <row r="96" spans="1:21" outlineLevel="1">
      <c r="A96" s="3"/>
      <c r="B96" s="94"/>
      <c r="C96" s="95" t="s">
        <v>223</v>
      </c>
      <c r="D96" s="96" t="s">
        <v>92</v>
      </c>
      <c r="E96" s="97"/>
      <c r="F96" s="97" t="s">
        <v>39</v>
      </c>
      <c r="G96" s="98" t="s">
        <v>224</v>
      </c>
      <c r="H96" s="97"/>
      <c r="I96" s="96"/>
      <c r="J96" s="97"/>
      <c r="K96" s="99">
        <f>SUBTOTAL(9,K97:K100)</f>
        <v>0</v>
      </c>
      <c r="L96" s="100">
        <f>SUBTOTAL(9,L97:L100)</f>
        <v>0</v>
      </c>
      <c r="M96" s="100">
        <f>SUBTOTAL(9,M97:M100)</f>
        <v>0</v>
      </c>
      <c r="N96" s="100">
        <f>SUBTOTAL(9,N97:N100)</f>
        <v>0</v>
      </c>
      <c r="O96" s="100">
        <f>SUBTOTAL(9,O97:O100)</f>
        <v>0</v>
      </c>
      <c r="P96" s="101">
        <f>SUMPRODUCT(P97:P100,H97:H100)</f>
        <v>0.28436676449999998</v>
      </c>
      <c r="Q96" s="101">
        <f>SUMPRODUCT(Q97:Q100,H97:H100)</f>
        <v>0</v>
      </c>
      <c r="R96" s="101">
        <f>SUMPRODUCT(R97:R100,H97:H100)</f>
        <v>0</v>
      </c>
      <c r="S96" s="102">
        <f>SUMPRODUCT(S97:S100,K97:K100)/100</f>
        <v>0</v>
      </c>
      <c r="T96" s="102">
        <f>K96+S96</f>
        <v>0</v>
      </c>
      <c r="U96" s="93"/>
    </row>
    <row r="97" spans="1:21" outlineLevel="2">
      <c r="A97" s="3"/>
      <c r="B97" s="103"/>
      <c r="C97" s="104"/>
      <c r="D97" s="105"/>
      <c r="E97" s="106" t="s">
        <v>94</v>
      </c>
      <c r="F97" s="107"/>
      <c r="G97" s="108"/>
      <c r="H97" s="107"/>
      <c r="I97" s="105"/>
      <c r="J97" s="107"/>
      <c r="K97" s="109"/>
      <c r="L97" s="110"/>
      <c r="M97" s="110"/>
      <c r="N97" s="110"/>
      <c r="O97" s="110"/>
      <c r="P97" s="111"/>
      <c r="Q97" s="111"/>
      <c r="R97" s="111"/>
      <c r="S97" s="112"/>
      <c r="T97" s="112"/>
      <c r="U97" s="93"/>
    </row>
    <row r="98" spans="1:21" outlineLevel="2">
      <c r="A98" s="3"/>
      <c r="B98" s="93"/>
      <c r="C98" s="93"/>
      <c r="D98" s="113" t="s">
        <v>95</v>
      </c>
      <c r="E98" s="114">
        <v>1</v>
      </c>
      <c r="F98" s="115" t="s">
        <v>225</v>
      </c>
      <c r="G98" s="116" t="s">
        <v>226</v>
      </c>
      <c r="H98" s="117">
        <v>0.13194999999999998</v>
      </c>
      <c r="I98" s="118" t="s">
        <v>105</v>
      </c>
      <c r="J98" s="119"/>
      <c r="K98" s="120">
        <f>H98*J98</f>
        <v>0</v>
      </c>
      <c r="L98" s="121" t="str">
        <f>IF(D98="S",K98,"")</f>
        <v/>
      </c>
      <c r="M98" s="122">
        <f>IF(OR(D98="P",D98="U"),K98,"")</f>
        <v>0</v>
      </c>
      <c r="N98" s="122" t="str">
        <f>IF(D98="H",K98,"")</f>
        <v/>
      </c>
      <c r="O98" s="122" t="str">
        <f>IF(D98="V",K98,"")</f>
        <v/>
      </c>
      <c r="P98" s="123">
        <v>2.1551100000000001</v>
      </c>
      <c r="Q98" s="123">
        <v>0</v>
      </c>
      <c r="R98" s="123">
        <v>0</v>
      </c>
      <c r="S98" s="124">
        <v>21</v>
      </c>
      <c r="T98" s="125">
        <f>K98*(S98+100)/100</f>
        <v>0</v>
      </c>
      <c r="U98" s="126"/>
    </row>
    <row r="99" spans="1:21" s="133" customFormat="1" ht="11.25" outlineLevel="2">
      <c r="A99" s="127"/>
      <c r="B99" s="127"/>
      <c r="C99" s="127"/>
      <c r="D99" s="127"/>
      <c r="E99" s="127"/>
      <c r="F99" s="127"/>
      <c r="G99" s="128" t="s">
        <v>227</v>
      </c>
      <c r="H99" s="127"/>
      <c r="I99" s="129"/>
      <c r="J99" s="127"/>
      <c r="K99" s="127"/>
      <c r="L99" s="130"/>
      <c r="M99" s="130"/>
      <c r="N99" s="130"/>
      <c r="O99" s="130"/>
      <c r="P99" s="131"/>
      <c r="Q99" s="127"/>
      <c r="R99" s="127"/>
      <c r="S99" s="132"/>
      <c r="T99" s="132"/>
      <c r="U99" s="127"/>
    </row>
    <row r="100" spans="1:21" s="51" customFormat="1" ht="11.1" customHeight="1" outlineLevel="3">
      <c r="A100" s="42"/>
      <c r="B100" s="134"/>
      <c r="C100" s="134"/>
      <c r="D100" s="134"/>
      <c r="E100" s="134"/>
      <c r="F100" s="134"/>
      <c r="G100" s="134" t="s">
        <v>228</v>
      </c>
      <c r="H100" s="135">
        <v>0.13189999999999999</v>
      </c>
      <c r="I100" s="136"/>
      <c r="J100" s="134"/>
      <c r="K100" s="134"/>
      <c r="L100" s="137"/>
      <c r="M100" s="137"/>
      <c r="N100" s="137"/>
      <c r="O100" s="137"/>
      <c r="P100" s="137"/>
      <c r="Q100" s="137"/>
      <c r="R100" s="137"/>
      <c r="S100" s="138"/>
      <c r="T100" s="138"/>
      <c r="U100" s="134"/>
    </row>
    <row r="101" spans="1:21" outlineLevel="1">
      <c r="A101" s="3"/>
      <c r="B101" s="94"/>
      <c r="C101" s="95" t="s">
        <v>229</v>
      </c>
      <c r="D101" s="96" t="s">
        <v>92</v>
      </c>
      <c r="E101" s="97"/>
      <c r="F101" s="97" t="s">
        <v>39</v>
      </c>
      <c r="G101" s="98" t="s">
        <v>230</v>
      </c>
      <c r="H101" s="97"/>
      <c r="I101" s="96"/>
      <c r="J101" s="97"/>
      <c r="K101" s="99">
        <f>SUBTOTAL(9,K102:K125)</f>
        <v>0</v>
      </c>
      <c r="L101" s="100">
        <f>SUBTOTAL(9,L102:L125)</f>
        <v>0</v>
      </c>
      <c r="M101" s="100">
        <f>SUBTOTAL(9,M102:M125)</f>
        <v>0</v>
      </c>
      <c r="N101" s="100">
        <f>SUBTOTAL(9,N102:N125)</f>
        <v>0</v>
      </c>
      <c r="O101" s="100">
        <f>SUBTOTAL(9,O102:O125)</f>
        <v>0</v>
      </c>
      <c r="P101" s="101">
        <f>SUMPRODUCT(P102:P125,H102:H125)</f>
        <v>64.550740900000022</v>
      </c>
      <c r="Q101" s="101">
        <f>SUMPRODUCT(Q102:Q125,H102:H125)</f>
        <v>0</v>
      </c>
      <c r="R101" s="101">
        <f>SUMPRODUCT(R102:R125,H102:H125)</f>
        <v>77.999999999973397</v>
      </c>
      <c r="S101" s="102">
        <f>SUMPRODUCT(S102:S125,K102:K125)/100</f>
        <v>0</v>
      </c>
      <c r="T101" s="102">
        <f>K101+S101</f>
        <v>0</v>
      </c>
      <c r="U101" s="93"/>
    </row>
    <row r="102" spans="1:21" outlineLevel="2">
      <c r="A102" s="3"/>
      <c r="B102" s="103"/>
      <c r="C102" s="104"/>
      <c r="D102" s="105"/>
      <c r="E102" s="106" t="s">
        <v>94</v>
      </c>
      <c r="F102" s="107"/>
      <c r="G102" s="108"/>
      <c r="H102" s="107"/>
      <c r="I102" s="105"/>
      <c r="J102" s="107"/>
      <c r="K102" s="109"/>
      <c r="L102" s="110"/>
      <c r="M102" s="110"/>
      <c r="N102" s="110"/>
      <c r="O102" s="110"/>
      <c r="P102" s="111"/>
      <c r="Q102" s="111"/>
      <c r="R102" s="111"/>
      <c r="S102" s="112"/>
      <c r="T102" s="112"/>
      <c r="U102" s="93"/>
    </row>
    <row r="103" spans="1:21" outlineLevel="2">
      <c r="A103" s="3"/>
      <c r="B103" s="93"/>
      <c r="C103" s="93"/>
      <c r="D103" s="113" t="s">
        <v>95</v>
      </c>
      <c r="E103" s="114">
        <v>1</v>
      </c>
      <c r="F103" s="115" t="s">
        <v>231</v>
      </c>
      <c r="G103" s="116" t="s">
        <v>232</v>
      </c>
      <c r="H103" s="117">
        <v>79</v>
      </c>
      <c r="I103" s="118" t="s">
        <v>198</v>
      </c>
      <c r="J103" s="119"/>
      <c r="K103" s="120">
        <f>H103*J103</f>
        <v>0</v>
      </c>
      <c r="L103" s="121" t="str">
        <f>IF(D103="S",K103,"")</f>
        <v/>
      </c>
      <c r="M103" s="122">
        <f>IF(OR(D103="P",D103="U"),K103,"")</f>
        <v>0</v>
      </c>
      <c r="N103" s="122" t="str">
        <f>IF(D103="H",K103,"")</f>
        <v/>
      </c>
      <c r="O103" s="122" t="str">
        <f>IF(D103="V",K103,"")</f>
        <v/>
      </c>
      <c r="P103" s="123">
        <v>0.19500000000000001</v>
      </c>
      <c r="Q103" s="123">
        <v>0</v>
      </c>
      <c r="R103" s="123">
        <v>0</v>
      </c>
      <c r="S103" s="124">
        <v>21</v>
      </c>
      <c r="T103" s="125">
        <f>K103*(S103+100)/100</f>
        <v>0</v>
      </c>
      <c r="U103" s="126"/>
    </row>
    <row r="104" spans="1:21" s="133" customFormat="1" ht="11.25" outlineLevel="2">
      <c r="A104" s="127"/>
      <c r="B104" s="127"/>
      <c r="C104" s="127"/>
      <c r="D104" s="127"/>
      <c r="E104" s="127"/>
      <c r="F104" s="127"/>
      <c r="G104" s="128" t="s">
        <v>233</v>
      </c>
      <c r="H104" s="127"/>
      <c r="I104" s="129"/>
      <c r="J104" s="127"/>
      <c r="K104" s="127"/>
      <c r="L104" s="130"/>
      <c r="M104" s="130"/>
      <c r="N104" s="130"/>
      <c r="O104" s="130"/>
      <c r="P104" s="131"/>
      <c r="Q104" s="127"/>
      <c r="R104" s="127"/>
      <c r="S104" s="132"/>
      <c r="T104" s="132"/>
      <c r="U104" s="127"/>
    </row>
    <row r="105" spans="1:21" s="51" customFormat="1" ht="11.1" customHeight="1" outlineLevel="3">
      <c r="A105" s="42"/>
      <c r="B105" s="134"/>
      <c r="C105" s="134"/>
      <c r="D105" s="134"/>
      <c r="E105" s="134"/>
      <c r="F105" s="134"/>
      <c r="G105" s="134" t="s">
        <v>234</v>
      </c>
      <c r="H105" s="135">
        <v>79</v>
      </c>
      <c r="I105" s="136"/>
      <c r="J105" s="134"/>
      <c r="K105" s="134"/>
      <c r="L105" s="137"/>
      <c r="M105" s="137"/>
      <c r="N105" s="137"/>
      <c r="O105" s="137"/>
      <c r="P105" s="137"/>
      <c r="Q105" s="137"/>
      <c r="R105" s="137"/>
      <c r="S105" s="138"/>
      <c r="T105" s="138"/>
      <c r="U105" s="134"/>
    </row>
    <row r="106" spans="1:21" ht="25.5" outlineLevel="2">
      <c r="A106" s="3"/>
      <c r="B106" s="93"/>
      <c r="C106" s="93"/>
      <c r="D106" s="113" t="s">
        <v>138</v>
      </c>
      <c r="E106" s="114">
        <v>2</v>
      </c>
      <c r="F106" s="115" t="s">
        <v>235</v>
      </c>
      <c r="G106" s="116" t="s">
        <v>236</v>
      </c>
      <c r="H106" s="117">
        <v>79</v>
      </c>
      <c r="I106" s="118" t="s">
        <v>198</v>
      </c>
      <c r="J106" s="119"/>
      <c r="K106" s="120">
        <f t="shared" ref="K106:K107" si="75">H106*J106</f>
        <v>0</v>
      </c>
      <c r="L106" s="121">
        <f t="shared" ref="L106:L107" si="76">IF(D106="S",K106,"")</f>
        <v>0</v>
      </c>
      <c r="M106" s="122" t="str">
        <f t="shared" ref="M106:M107" si="77">IF(OR(D106="P",D106="U"),K106,"")</f>
        <v/>
      </c>
      <c r="N106" s="122" t="str">
        <f t="shared" ref="N106:N107" si="78">IF(D106="H",K106,"")</f>
        <v/>
      </c>
      <c r="O106" s="122" t="str">
        <f t="shared" ref="O106:O107" si="79">IF(D106="V",K106,"")</f>
        <v/>
      </c>
      <c r="P106" s="123">
        <v>5.8999999999999999E-3</v>
      </c>
      <c r="Q106" s="123">
        <v>0</v>
      </c>
      <c r="R106" s="123">
        <v>0</v>
      </c>
      <c r="S106" s="124">
        <v>21</v>
      </c>
      <c r="T106" s="125">
        <f t="shared" ref="T106:T107" si="80">K106*(S106+100)/100</f>
        <v>0</v>
      </c>
      <c r="U106" s="126"/>
    </row>
    <row r="107" spans="1:21" outlineLevel="2">
      <c r="A107" s="3"/>
      <c r="B107" s="93"/>
      <c r="C107" s="93"/>
      <c r="D107" s="113" t="s">
        <v>95</v>
      </c>
      <c r="E107" s="114">
        <v>3</v>
      </c>
      <c r="F107" s="115" t="s">
        <v>237</v>
      </c>
      <c r="G107" s="116" t="s">
        <v>238</v>
      </c>
      <c r="H107" s="117">
        <v>235</v>
      </c>
      <c r="I107" s="118" t="s">
        <v>239</v>
      </c>
      <c r="J107" s="119"/>
      <c r="K107" s="120">
        <f t="shared" si="75"/>
        <v>0</v>
      </c>
      <c r="L107" s="121" t="str">
        <f t="shared" si="76"/>
        <v/>
      </c>
      <c r="M107" s="122">
        <f t="shared" si="77"/>
        <v>0</v>
      </c>
      <c r="N107" s="122" t="str">
        <f t="shared" si="78"/>
        <v/>
      </c>
      <c r="O107" s="122" t="str">
        <f t="shared" si="79"/>
        <v/>
      </c>
      <c r="P107" s="123">
        <v>0</v>
      </c>
      <c r="Q107" s="123">
        <v>0</v>
      </c>
      <c r="R107" s="123">
        <v>0</v>
      </c>
      <c r="S107" s="124">
        <v>21</v>
      </c>
      <c r="T107" s="125">
        <f t="shared" si="80"/>
        <v>0</v>
      </c>
      <c r="U107" s="126"/>
    </row>
    <row r="108" spans="1:21" s="51" customFormat="1" ht="11.1" customHeight="1" outlineLevel="3">
      <c r="A108" s="42"/>
      <c r="B108" s="134"/>
      <c r="C108" s="134"/>
      <c r="D108" s="134"/>
      <c r="E108" s="134"/>
      <c r="F108" s="134"/>
      <c r="G108" s="134" t="s">
        <v>240</v>
      </c>
      <c r="H108" s="135">
        <v>235</v>
      </c>
      <c r="I108" s="136"/>
      <c r="J108" s="134"/>
      <c r="K108" s="134"/>
      <c r="L108" s="137"/>
      <c r="M108" s="137"/>
      <c r="N108" s="137"/>
      <c r="O108" s="137"/>
      <c r="P108" s="137"/>
      <c r="Q108" s="137"/>
      <c r="R108" s="137"/>
      <c r="S108" s="138"/>
      <c r="T108" s="138"/>
      <c r="U108" s="134"/>
    </row>
    <row r="109" spans="1:21" ht="25.5" outlineLevel="2">
      <c r="A109" s="3"/>
      <c r="B109" s="93"/>
      <c r="C109" s="93"/>
      <c r="D109" s="113" t="s">
        <v>138</v>
      </c>
      <c r="E109" s="114">
        <v>4</v>
      </c>
      <c r="F109" s="115" t="s">
        <v>241</v>
      </c>
      <c r="G109" s="116" t="s">
        <v>242</v>
      </c>
      <c r="H109" s="117">
        <v>246.75</v>
      </c>
      <c r="I109" s="118" t="s">
        <v>239</v>
      </c>
      <c r="J109" s="119"/>
      <c r="K109" s="120">
        <f>H109*J109</f>
        <v>0</v>
      </c>
      <c r="L109" s="121">
        <f>IF(D109="S",K109,"")</f>
        <v>0</v>
      </c>
      <c r="M109" s="122" t="str">
        <f>IF(OR(D109="P",D109="U"),K109,"")</f>
        <v/>
      </c>
      <c r="N109" s="122" t="str">
        <f>IF(D109="H",K109,"")</f>
        <v/>
      </c>
      <c r="O109" s="122" t="str">
        <f>IF(D109="V",K109,"")</f>
        <v/>
      </c>
      <c r="P109" s="123">
        <v>5.1000000000000004E-4</v>
      </c>
      <c r="Q109" s="123">
        <v>0</v>
      </c>
      <c r="R109" s="123">
        <v>0</v>
      </c>
      <c r="S109" s="124">
        <v>21</v>
      </c>
      <c r="T109" s="125">
        <f>K109*(S109+100)/100</f>
        <v>0</v>
      </c>
      <c r="U109" s="126"/>
    </row>
    <row r="110" spans="1:21" s="133" customFormat="1" ht="11.25" outlineLevel="2">
      <c r="A110" s="127"/>
      <c r="B110" s="127"/>
      <c r="C110" s="127"/>
      <c r="D110" s="127"/>
      <c r="E110" s="127"/>
      <c r="F110" s="127"/>
      <c r="G110" s="128" t="s">
        <v>243</v>
      </c>
      <c r="H110" s="127"/>
      <c r="I110" s="129"/>
      <c r="J110" s="127"/>
      <c r="K110" s="127"/>
      <c r="L110" s="130"/>
      <c r="M110" s="130"/>
      <c r="N110" s="130"/>
      <c r="O110" s="130"/>
      <c r="P110" s="131"/>
      <c r="Q110" s="127"/>
      <c r="R110" s="127"/>
      <c r="S110" s="132"/>
      <c r="T110" s="132"/>
      <c r="U110" s="127"/>
    </row>
    <row r="111" spans="1:21" s="51" customFormat="1" ht="11.1" customHeight="1" outlineLevel="3">
      <c r="A111" s="42"/>
      <c r="B111" s="134"/>
      <c r="C111" s="134"/>
      <c r="D111" s="134"/>
      <c r="E111" s="134"/>
      <c r="F111" s="134"/>
      <c r="G111" s="134" t="s">
        <v>244</v>
      </c>
      <c r="H111" s="135">
        <v>246.75</v>
      </c>
      <c r="I111" s="136"/>
      <c r="J111" s="134"/>
      <c r="K111" s="134"/>
      <c r="L111" s="137"/>
      <c r="M111" s="137"/>
      <c r="N111" s="137"/>
      <c r="O111" s="137"/>
      <c r="P111" s="137"/>
      <c r="Q111" s="137"/>
      <c r="R111" s="137"/>
      <c r="S111" s="138"/>
      <c r="T111" s="138"/>
      <c r="U111" s="134"/>
    </row>
    <row r="112" spans="1:21" outlineLevel="2">
      <c r="A112" s="3"/>
      <c r="B112" s="93"/>
      <c r="C112" s="93"/>
      <c r="D112" s="113" t="s">
        <v>95</v>
      </c>
      <c r="E112" s="114">
        <v>5</v>
      </c>
      <c r="F112" s="115" t="s">
        <v>245</v>
      </c>
      <c r="G112" s="116" t="s">
        <v>246</v>
      </c>
      <c r="H112" s="117">
        <v>78</v>
      </c>
      <c r="I112" s="118" t="s">
        <v>198</v>
      </c>
      <c r="J112" s="119"/>
      <c r="K112" s="120">
        <f t="shared" ref="K112:K120" si="81">H112*J112</f>
        <v>0</v>
      </c>
      <c r="L112" s="121" t="str">
        <f t="shared" ref="L112:L120" si="82">IF(D112="S",K112,"")</f>
        <v/>
      </c>
      <c r="M112" s="122">
        <f t="shared" ref="M112:M120" si="83">IF(OR(D112="P",D112="U"),K112,"")</f>
        <v>0</v>
      </c>
      <c r="N112" s="122" t="str">
        <f t="shared" ref="N112:N120" si="84">IF(D112="H",K112,"")</f>
        <v/>
      </c>
      <c r="O112" s="122" t="str">
        <f t="shared" ref="O112:O120" si="85">IF(D112="V",K112,"")</f>
        <v/>
      </c>
      <c r="P112" s="123">
        <v>7.0200000000002647E-3</v>
      </c>
      <c r="Q112" s="123">
        <v>0</v>
      </c>
      <c r="R112" s="123">
        <v>0.99999999999965894</v>
      </c>
      <c r="S112" s="124">
        <v>21</v>
      </c>
      <c r="T112" s="125">
        <f t="shared" ref="T112:T120" si="86">K112*(S112+100)/100</f>
        <v>0</v>
      </c>
      <c r="U112" s="126"/>
    </row>
    <row r="113" spans="1:21" outlineLevel="2">
      <c r="A113" s="3"/>
      <c r="B113" s="93"/>
      <c r="C113" s="93"/>
      <c r="D113" s="113" t="s">
        <v>138</v>
      </c>
      <c r="E113" s="114">
        <v>6</v>
      </c>
      <c r="F113" s="115" t="s">
        <v>247</v>
      </c>
      <c r="G113" s="116" t="s">
        <v>248</v>
      </c>
      <c r="H113" s="117">
        <v>78</v>
      </c>
      <c r="I113" s="118" t="s">
        <v>198</v>
      </c>
      <c r="J113" s="119"/>
      <c r="K113" s="120">
        <f t="shared" si="81"/>
        <v>0</v>
      </c>
      <c r="L113" s="121">
        <f t="shared" si="82"/>
        <v>0</v>
      </c>
      <c r="M113" s="122" t="str">
        <f t="shared" si="83"/>
        <v/>
      </c>
      <c r="N113" s="122" t="str">
        <f t="shared" si="84"/>
        <v/>
      </c>
      <c r="O113" s="122" t="str">
        <f t="shared" si="85"/>
        <v/>
      </c>
      <c r="P113" s="123">
        <v>7.0000000000000007E-2</v>
      </c>
      <c r="Q113" s="123">
        <v>0</v>
      </c>
      <c r="R113" s="123">
        <v>0</v>
      </c>
      <c r="S113" s="124">
        <v>21</v>
      </c>
      <c r="T113" s="125">
        <f t="shared" si="86"/>
        <v>0</v>
      </c>
      <c r="U113" s="126"/>
    </row>
    <row r="114" spans="1:21" ht="25.5" outlineLevel="2">
      <c r="A114" s="3"/>
      <c r="B114" s="93"/>
      <c r="C114" s="93"/>
      <c r="D114" s="113" t="s">
        <v>138</v>
      </c>
      <c r="E114" s="114">
        <v>7</v>
      </c>
      <c r="F114" s="115" t="s">
        <v>249</v>
      </c>
      <c r="G114" s="116" t="s">
        <v>250</v>
      </c>
      <c r="H114" s="117">
        <v>156</v>
      </c>
      <c r="I114" s="118" t="s">
        <v>198</v>
      </c>
      <c r="J114" s="119"/>
      <c r="K114" s="120">
        <f t="shared" si="81"/>
        <v>0</v>
      </c>
      <c r="L114" s="121">
        <f t="shared" si="82"/>
        <v>0</v>
      </c>
      <c r="M114" s="122" t="str">
        <f t="shared" si="83"/>
        <v/>
      </c>
      <c r="N114" s="122" t="str">
        <f t="shared" si="84"/>
        <v/>
      </c>
      <c r="O114" s="122" t="str">
        <f t="shared" si="85"/>
        <v/>
      </c>
      <c r="P114" s="123">
        <v>7.0000000000000007E-2</v>
      </c>
      <c r="Q114" s="123">
        <v>0</v>
      </c>
      <c r="R114" s="123">
        <v>0</v>
      </c>
      <c r="S114" s="124">
        <v>21</v>
      </c>
      <c r="T114" s="125">
        <f t="shared" si="86"/>
        <v>0</v>
      </c>
      <c r="U114" s="126"/>
    </row>
    <row r="115" spans="1:21" outlineLevel="2">
      <c r="A115" s="3"/>
      <c r="B115" s="93"/>
      <c r="C115" s="93"/>
      <c r="D115" s="113" t="s">
        <v>138</v>
      </c>
      <c r="E115" s="114">
        <v>8</v>
      </c>
      <c r="F115" s="115" t="s">
        <v>251</v>
      </c>
      <c r="G115" s="116" t="s">
        <v>252</v>
      </c>
      <c r="H115" s="117">
        <v>312</v>
      </c>
      <c r="I115" s="118" t="s">
        <v>198</v>
      </c>
      <c r="J115" s="119"/>
      <c r="K115" s="120">
        <f t="shared" si="81"/>
        <v>0</v>
      </c>
      <c r="L115" s="121">
        <f t="shared" si="82"/>
        <v>0</v>
      </c>
      <c r="M115" s="122" t="str">
        <f t="shared" si="83"/>
        <v/>
      </c>
      <c r="N115" s="122" t="str">
        <f t="shared" si="84"/>
        <v/>
      </c>
      <c r="O115" s="122" t="str">
        <f t="shared" si="85"/>
        <v/>
      </c>
      <c r="P115" s="123">
        <v>7.0000000000000007E-2</v>
      </c>
      <c r="Q115" s="123">
        <v>0</v>
      </c>
      <c r="R115" s="123">
        <v>0</v>
      </c>
      <c r="S115" s="124">
        <v>21</v>
      </c>
      <c r="T115" s="125">
        <f t="shared" si="86"/>
        <v>0</v>
      </c>
      <c r="U115" s="126"/>
    </row>
    <row r="116" spans="1:21" outlineLevel="2">
      <c r="A116" s="3"/>
      <c r="B116" s="93"/>
      <c r="C116" s="93"/>
      <c r="D116" s="113" t="s">
        <v>95</v>
      </c>
      <c r="E116" s="114">
        <v>9</v>
      </c>
      <c r="F116" s="115" t="s">
        <v>253</v>
      </c>
      <c r="G116" s="116" t="s">
        <v>254</v>
      </c>
      <c r="H116" s="117">
        <v>2</v>
      </c>
      <c r="I116" s="118" t="s">
        <v>198</v>
      </c>
      <c r="J116" s="119"/>
      <c r="K116" s="120">
        <f t="shared" si="81"/>
        <v>0</v>
      </c>
      <c r="L116" s="121" t="str">
        <f t="shared" si="82"/>
        <v/>
      </c>
      <c r="M116" s="122">
        <f t="shared" si="83"/>
        <v>0</v>
      </c>
      <c r="N116" s="122" t="str">
        <f t="shared" si="84"/>
        <v/>
      </c>
      <c r="O116" s="122" t="str">
        <f t="shared" si="85"/>
        <v/>
      </c>
      <c r="P116" s="123">
        <v>0</v>
      </c>
      <c r="Q116" s="123">
        <v>0</v>
      </c>
      <c r="R116" s="123">
        <v>0</v>
      </c>
      <c r="S116" s="124">
        <v>21</v>
      </c>
      <c r="T116" s="125">
        <f t="shared" si="86"/>
        <v>0</v>
      </c>
      <c r="U116" s="126"/>
    </row>
    <row r="117" spans="1:21" outlineLevel="2">
      <c r="A117" s="3"/>
      <c r="B117" s="93"/>
      <c r="C117" s="93"/>
      <c r="D117" s="113" t="s">
        <v>138</v>
      </c>
      <c r="E117" s="114">
        <v>10</v>
      </c>
      <c r="F117" s="115" t="s">
        <v>255</v>
      </c>
      <c r="G117" s="116" t="s">
        <v>256</v>
      </c>
      <c r="H117" s="117">
        <v>2</v>
      </c>
      <c r="I117" s="118" t="s">
        <v>198</v>
      </c>
      <c r="J117" s="119"/>
      <c r="K117" s="120">
        <f t="shared" si="81"/>
        <v>0</v>
      </c>
      <c r="L117" s="121">
        <f t="shared" si="82"/>
        <v>0</v>
      </c>
      <c r="M117" s="122" t="str">
        <f t="shared" si="83"/>
        <v/>
      </c>
      <c r="N117" s="122" t="str">
        <f t="shared" si="84"/>
        <v/>
      </c>
      <c r="O117" s="122" t="str">
        <f t="shared" si="85"/>
        <v/>
      </c>
      <c r="P117" s="123">
        <v>2.5000000000000001E-2</v>
      </c>
      <c r="Q117" s="123">
        <v>0</v>
      </c>
      <c r="R117" s="123">
        <v>0</v>
      </c>
      <c r="S117" s="124">
        <v>21</v>
      </c>
      <c r="T117" s="125">
        <f t="shared" si="86"/>
        <v>0</v>
      </c>
      <c r="U117" s="126"/>
    </row>
    <row r="118" spans="1:21" outlineLevel="2">
      <c r="A118" s="3"/>
      <c r="B118" s="93"/>
      <c r="C118" s="93"/>
      <c r="D118" s="113" t="s">
        <v>95</v>
      </c>
      <c r="E118" s="114">
        <v>11</v>
      </c>
      <c r="F118" s="115" t="s">
        <v>257</v>
      </c>
      <c r="G118" s="116" t="s">
        <v>258</v>
      </c>
      <c r="H118" s="117">
        <v>1</v>
      </c>
      <c r="I118" s="118" t="s">
        <v>198</v>
      </c>
      <c r="J118" s="119"/>
      <c r="K118" s="120">
        <f t="shared" si="81"/>
        <v>0</v>
      </c>
      <c r="L118" s="121" t="str">
        <f t="shared" si="82"/>
        <v/>
      </c>
      <c r="M118" s="122">
        <f t="shared" si="83"/>
        <v>0</v>
      </c>
      <c r="N118" s="122" t="str">
        <f t="shared" si="84"/>
        <v/>
      </c>
      <c r="O118" s="122" t="str">
        <f t="shared" si="85"/>
        <v/>
      </c>
      <c r="P118" s="123">
        <v>0</v>
      </c>
      <c r="Q118" s="123">
        <v>0</v>
      </c>
      <c r="R118" s="123">
        <v>0</v>
      </c>
      <c r="S118" s="124">
        <v>21</v>
      </c>
      <c r="T118" s="125">
        <f t="shared" si="86"/>
        <v>0</v>
      </c>
      <c r="U118" s="126"/>
    </row>
    <row r="119" spans="1:21" outlineLevel="2">
      <c r="A119" s="3"/>
      <c r="B119" s="93"/>
      <c r="C119" s="93"/>
      <c r="D119" s="113" t="s">
        <v>138</v>
      </c>
      <c r="E119" s="114">
        <v>12</v>
      </c>
      <c r="F119" s="115" t="s">
        <v>259</v>
      </c>
      <c r="G119" s="116" t="s">
        <v>260</v>
      </c>
      <c r="H119" s="117">
        <v>1</v>
      </c>
      <c r="I119" s="118" t="s">
        <v>198</v>
      </c>
      <c r="J119" s="119"/>
      <c r="K119" s="120">
        <f t="shared" si="81"/>
        <v>0</v>
      </c>
      <c r="L119" s="121">
        <f t="shared" si="82"/>
        <v>0</v>
      </c>
      <c r="M119" s="122" t="str">
        <f t="shared" si="83"/>
        <v/>
      </c>
      <c r="N119" s="122" t="str">
        <f t="shared" si="84"/>
        <v/>
      </c>
      <c r="O119" s="122" t="str">
        <f t="shared" si="85"/>
        <v/>
      </c>
      <c r="P119" s="123">
        <v>0.09</v>
      </c>
      <c r="Q119" s="123">
        <v>0</v>
      </c>
      <c r="R119" s="123">
        <v>0</v>
      </c>
      <c r="S119" s="124">
        <v>21</v>
      </c>
      <c r="T119" s="125">
        <f t="shared" si="86"/>
        <v>0</v>
      </c>
      <c r="U119" s="126"/>
    </row>
    <row r="120" spans="1:21" outlineLevel="2">
      <c r="A120" s="3"/>
      <c r="B120" s="93"/>
      <c r="C120" s="93"/>
      <c r="D120" s="113" t="s">
        <v>95</v>
      </c>
      <c r="E120" s="114">
        <v>13</v>
      </c>
      <c r="F120" s="115" t="s">
        <v>261</v>
      </c>
      <c r="G120" s="116" t="s">
        <v>262</v>
      </c>
      <c r="H120" s="117">
        <v>6.9850000000000003</v>
      </c>
      <c r="I120" s="118" t="s">
        <v>239</v>
      </c>
      <c r="J120" s="119"/>
      <c r="K120" s="120">
        <f t="shared" si="81"/>
        <v>0</v>
      </c>
      <c r="L120" s="121" t="str">
        <f t="shared" si="82"/>
        <v/>
      </c>
      <c r="M120" s="122">
        <f t="shared" si="83"/>
        <v>0</v>
      </c>
      <c r="N120" s="122" t="str">
        <f t="shared" si="84"/>
        <v/>
      </c>
      <c r="O120" s="122" t="str">
        <f t="shared" si="85"/>
        <v/>
      </c>
      <c r="P120" s="123">
        <v>0.12064</v>
      </c>
      <c r="Q120" s="123">
        <v>0</v>
      </c>
      <c r="R120" s="123">
        <v>0</v>
      </c>
      <c r="S120" s="124">
        <v>21</v>
      </c>
      <c r="T120" s="125">
        <f t="shared" si="86"/>
        <v>0</v>
      </c>
      <c r="U120" s="126"/>
    </row>
    <row r="121" spans="1:21" s="51" customFormat="1" ht="11.1" customHeight="1" outlineLevel="3">
      <c r="A121" s="42"/>
      <c r="B121" s="134"/>
      <c r="C121" s="134"/>
      <c r="D121" s="134"/>
      <c r="E121" s="134"/>
      <c r="F121" s="134"/>
      <c r="G121" s="134" t="s">
        <v>263</v>
      </c>
      <c r="H121" s="135">
        <v>6.9850000000000003</v>
      </c>
      <c r="I121" s="136"/>
      <c r="J121" s="134"/>
      <c r="K121" s="134"/>
      <c r="L121" s="137"/>
      <c r="M121" s="137"/>
      <c r="N121" s="137"/>
      <c r="O121" s="137"/>
      <c r="P121" s="137"/>
      <c r="Q121" s="137"/>
      <c r="R121" s="137"/>
      <c r="S121" s="138"/>
      <c r="T121" s="138"/>
      <c r="U121" s="134"/>
    </row>
    <row r="122" spans="1:21" outlineLevel="2">
      <c r="A122" s="3"/>
      <c r="B122" s="93"/>
      <c r="C122" s="93"/>
      <c r="D122" s="113" t="s">
        <v>138</v>
      </c>
      <c r="E122" s="114">
        <v>14</v>
      </c>
      <c r="F122" s="115" t="s">
        <v>264</v>
      </c>
      <c r="G122" s="116" t="s">
        <v>265</v>
      </c>
      <c r="H122" s="117">
        <v>50</v>
      </c>
      <c r="I122" s="118" t="s">
        <v>198</v>
      </c>
      <c r="J122" s="119"/>
      <c r="K122" s="120">
        <f t="shared" ref="K122:K123" si="87">H122*J122</f>
        <v>0</v>
      </c>
      <c r="L122" s="121">
        <f t="shared" ref="L122:L123" si="88">IF(D122="S",K122,"")</f>
        <v>0</v>
      </c>
      <c r="M122" s="122" t="str">
        <f t="shared" ref="M122:M123" si="89">IF(OR(D122="P",D122="U"),K122,"")</f>
        <v/>
      </c>
      <c r="N122" s="122" t="str">
        <f t="shared" ref="N122:N123" si="90">IF(D122="H",K122,"")</f>
        <v/>
      </c>
      <c r="O122" s="122" t="str">
        <f t="shared" ref="O122:O123" si="91">IF(D122="V",K122,"")</f>
        <v/>
      </c>
      <c r="P122" s="123">
        <v>3.5000000000000003E-2</v>
      </c>
      <c r="Q122" s="123">
        <v>0</v>
      </c>
      <c r="R122" s="123">
        <v>0</v>
      </c>
      <c r="S122" s="124">
        <v>21</v>
      </c>
      <c r="T122" s="125">
        <f t="shared" ref="T122:T123" si="92">K122*(S122+100)/100</f>
        <v>0</v>
      </c>
      <c r="U122" s="126"/>
    </row>
    <row r="123" spans="1:21" ht="25.5" outlineLevel="2">
      <c r="A123" s="3"/>
      <c r="B123" s="93"/>
      <c r="C123" s="93"/>
      <c r="D123" s="113" t="s">
        <v>95</v>
      </c>
      <c r="E123" s="114">
        <v>15</v>
      </c>
      <c r="F123" s="115" t="s">
        <v>266</v>
      </c>
      <c r="G123" s="116" t="s">
        <v>267</v>
      </c>
      <c r="H123" s="117">
        <v>14.95</v>
      </c>
      <c r="I123" s="118" t="s">
        <v>239</v>
      </c>
      <c r="J123" s="119"/>
      <c r="K123" s="120">
        <f t="shared" si="87"/>
        <v>0</v>
      </c>
      <c r="L123" s="121" t="str">
        <f t="shared" si="88"/>
        <v/>
      </c>
      <c r="M123" s="122">
        <f t="shared" si="89"/>
        <v>0</v>
      </c>
      <c r="N123" s="122" t="str">
        <f t="shared" si="90"/>
        <v/>
      </c>
      <c r="O123" s="122" t="str">
        <f t="shared" si="91"/>
        <v/>
      </c>
      <c r="P123" s="123">
        <v>0.12063999999999998</v>
      </c>
      <c r="Q123" s="123">
        <v>0</v>
      </c>
      <c r="R123" s="123">
        <v>0</v>
      </c>
      <c r="S123" s="124">
        <v>21</v>
      </c>
      <c r="T123" s="125">
        <f t="shared" si="92"/>
        <v>0</v>
      </c>
      <c r="U123" s="126"/>
    </row>
    <row r="124" spans="1:21" s="51" customFormat="1" ht="11.1" customHeight="1" outlineLevel="3">
      <c r="A124" s="42"/>
      <c r="B124" s="134"/>
      <c r="C124" s="134"/>
      <c r="D124" s="134"/>
      <c r="E124" s="134"/>
      <c r="F124" s="134"/>
      <c r="G124" s="134" t="s">
        <v>268</v>
      </c>
      <c r="H124" s="135">
        <v>14.95</v>
      </c>
      <c r="I124" s="136"/>
      <c r="J124" s="134"/>
      <c r="K124" s="134"/>
      <c r="L124" s="137"/>
      <c r="M124" s="137"/>
      <c r="N124" s="137"/>
      <c r="O124" s="137"/>
      <c r="P124" s="137"/>
      <c r="Q124" s="137"/>
      <c r="R124" s="137"/>
      <c r="S124" s="138"/>
      <c r="T124" s="138"/>
      <c r="U124" s="134"/>
    </row>
    <row r="125" spans="1:21" outlineLevel="2">
      <c r="A125" s="3"/>
      <c r="B125" s="93"/>
      <c r="C125" s="93"/>
      <c r="D125" s="113" t="s">
        <v>138</v>
      </c>
      <c r="E125" s="114">
        <v>16</v>
      </c>
      <c r="F125" s="115" t="s">
        <v>269</v>
      </c>
      <c r="G125" s="116" t="s">
        <v>270</v>
      </c>
      <c r="H125" s="117">
        <v>100</v>
      </c>
      <c r="I125" s="118" t="s">
        <v>198</v>
      </c>
      <c r="J125" s="119"/>
      <c r="K125" s="120">
        <f>H125*J125</f>
        <v>0</v>
      </c>
      <c r="L125" s="121">
        <f>IF(D125="S",K125,"")</f>
        <v>0</v>
      </c>
      <c r="M125" s="122" t="str">
        <f>IF(OR(D125="P",D125="U"),K125,"")</f>
        <v/>
      </c>
      <c r="N125" s="122" t="str">
        <f>IF(D125="H",K125,"")</f>
        <v/>
      </c>
      <c r="O125" s="122" t="str">
        <f>IF(D125="V",K125,"")</f>
        <v/>
      </c>
      <c r="P125" s="123">
        <v>5.2499999999999998E-2</v>
      </c>
      <c r="Q125" s="123">
        <v>0</v>
      </c>
      <c r="R125" s="123">
        <v>0</v>
      </c>
      <c r="S125" s="124">
        <v>21</v>
      </c>
      <c r="T125" s="125">
        <f>K125*(S125+100)/100</f>
        <v>0</v>
      </c>
      <c r="U125" s="126"/>
    </row>
    <row r="126" spans="1:21" outlineLevel="1">
      <c r="A126" s="3"/>
      <c r="B126" s="94"/>
      <c r="C126" s="95" t="s">
        <v>271</v>
      </c>
      <c r="D126" s="96" t="s">
        <v>92</v>
      </c>
      <c r="E126" s="97"/>
      <c r="F126" s="97" t="s">
        <v>39</v>
      </c>
      <c r="G126" s="98" t="s">
        <v>272</v>
      </c>
      <c r="H126" s="97"/>
      <c r="I126" s="96"/>
      <c r="J126" s="97"/>
      <c r="K126" s="99">
        <f>SUBTOTAL(9,K127:K132)</f>
        <v>0</v>
      </c>
      <c r="L126" s="100">
        <f>SUBTOTAL(9,L127:L132)</f>
        <v>0</v>
      </c>
      <c r="M126" s="100">
        <f>SUBTOTAL(9,M127:M132)</f>
        <v>0</v>
      </c>
      <c r="N126" s="100">
        <f>SUBTOTAL(9,N127:N132)</f>
        <v>0</v>
      </c>
      <c r="O126" s="100">
        <f>SUBTOTAL(9,O127:O132)</f>
        <v>0</v>
      </c>
      <c r="P126" s="101">
        <f>SUMPRODUCT(P127:P132,H127:H132)</f>
        <v>7.4709600000000007</v>
      </c>
      <c r="Q126" s="101">
        <f>SUMPRODUCT(Q127:Q132,H127:H132)</f>
        <v>0</v>
      </c>
      <c r="R126" s="101">
        <f>SUMPRODUCT(R127:R132,H127:H132)</f>
        <v>0</v>
      </c>
      <c r="S126" s="102">
        <f>SUMPRODUCT(S127:S132,K127:K132)/100</f>
        <v>0</v>
      </c>
      <c r="T126" s="102">
        <f>K126+S126</f>
        <v>0</v>
      </c>
      <c r="U126" s="93"/>
    </row>
    <row r="127" spans="1:21" outlineLevel="2">
      <c r="A127" s="3"/>
      <c r="B127" s="103"/>
      <c r="C127" s="104"/>
      <c r="D127" s="105"/>
      <c r="E127" s="106" t="s">
        <v>94</v>
      </c>
      <c r="F127" s="107"/>
      <c r="G127" s="108"/>
      <c r="H127" s="107"/>
      <c r="I127" s="105"/>
      <c r="J127" s="107"/>
      <c r="K127" s="109"/>
      <c r="L127" s="110"/>
      <c r="M127" s="110"/>
      <c r="N127" s="110"/>
      <c r="O127" s="110"/>
      <c r="P127" s="111"/>
      <c r="Q127" s="111"/>
      <c r="R127" s="111"/>
      <c r="S127" s="112"/>
      <c r="T127" s="112"/>
      <c r="U127" s="93"/>
    </row>
    <row r="128" spans="1:21" ht="25.5" outlineLevel="2">
      <c r="A128" s="3"/>
      <c r="B128" s="93"/>
      <c r="C128" s="93"/>
      <c r="D128" s="113" t="s">
        <v>95</v>
      </c>
      <c r="E128" s="114">
        <v>1</v>
      </c>
      <c r="F128" s="115" t="s">
        <v>273</v>
      </c>
      <c r="G128" s="116" t="s">
        <v>274</v>
      </c>
      <c r="H128" s="117">
        <v>13.440000000000001</v>
      </c>
      <c r="I128" s="118" t="s">
        <v>98</v>
      </c>
      <c r="J128" s="119"/>
      <c r="K128" s="120">
        <f>H128*J128</f>
        <v>0</v>
      </c>
      <c r="L128" s="121" t="str">
        <f>IF(D128="S",K128,"")</f>
        <v/>
      </c>
      <c r="M128" s="122">
        <f>IF(OR(D128="P",D128="U"),K128,"")</f>
        <v>0</v>
      </c>
      <c r="N128" s="122" t="str">
        <f>IF(D128="H",K128,"")</f>
        <v/>
      </c>
      <c r="O128" s="122" t="str">
        <f>IF(D128="V",K128,"")</f>
        <v/>
      </c>
      <c r="P128" s="123">
        <v>0.44470000000000004</v>
      </c>
      <c r="Q128" s="123">
        <v>0</v>
      </c>
      <c r="R128" s="123">
        <v>0</v>
      </c>
      <c r="S128" s="124">
        <v>21</v>
      </c>
      <c r="T128" s="125">
        <f>K128*(S128+100)/100</f>
        <v>0</v>
      </c>
      <c r="U128" s="126"/>
    </row>
    <row r="129" spans="1:21" s="133" customFormat="1" ht="22.5" outlineLevel="2">
      <c r="A129" s="127"/>
      <c r="B129" s="127"/>
      <c r="C129" s="127"/>
      <c r="D129" s="127"/>
      <c r="E129" s="127"/>
      <c r="F129" s="127"/>
      <c r="G129" s="128" t="s">
        <v>275</v>
      </c>
      <c r="H129" s="127"/>
      <c r="I129" s="129"/>
      <c r="J129" s="127"/>
      <c r="K129" s="127"/>
      <c r="L129" s="130"/>
      <c r="M129" s="130"/>
      <c r="N129" s="130"/>
      <c r="O129" s="130"/>
      <c r="P129" s="131"/>
      <c r="Q129" s="127"/>
      <c r="R129" s="127"/>
      <c r="S129" s="132"/>
      <c r="T129" s="132"/>
      <c r="U129" s="127"/>
    </row>
    <row r="130" spans="1:21" s="51" customFormat="1" ht="11.1" customHeight="1" outlineLevel="3">
      <c r="A130" s="42"/>
      <c r="B130" s="134"/>
      <c r="C130" s="134"/>
      <c r="D130" s="134"/>
      <c r="E130" s="134"/>
      <c r="F130" s="134"/>
      <c r="G130" s="134" t="s">
        <v>276</v>
      </c>
      <c r="H130" s="135">
        <v>13.44</v>
      </c>
      <c r="I130" s="136"/>
      <c r="J130" s="134"/>
      <c r="K130" s="134"/>
      <c r="L130" s="137"/>
      <c r="M130" s="137"/>
      <c r="N130" s="137"/>
      <c r="O130" s="137"/>
      <c r="P130" s="137"/>
      <c r="Q130" s="137"/>
      <c r="R130" s="137"/>
      <c r="S130" s="138"/>
      <c r="T130" s="138"/>
      <c r="U130" s="134"/>
    </row>
    <row r="131" spans="1:21" ht="25.5" outlineLevel="2">
      <c r="A131" s="3"/>
      <c r="B131" s="93"/>
      <c r="C131" s="93"/>
      <c r="D131" s="113" t="s">
        <v>95</v>
      </c>
      <c r="E131" s="114">
        <v>2</v>
      </c>
      <c r="F131" s="115" t="s">
        <v>277</v>
      </c>
      <c r="G131" s="116" t="s">
        <v>278</v>
      </c>
      <c r="H131" s="117">
        <v>3.3600000000000003</v>
      </c>
      <c r="I131" s="118" t="s">
        <v>98</v>
      </c>
      <c r="J131" s="119"/>
      <c r="K131" s="120">
        <f>H131*J131</f>
        <v>0</v>
      </c>
      <c r="L131" s="121" t="str">
        <f>IF(D131="S",K131,"")</f>
        <v/>
      </c>
      <c r="M131" s="122">
        <f>IF(OR(D131="P",D131="U"),K131,"")</f>
        <v>0</v>
      </c>
      <c r="N131" s="122" t="str">
        <f>IF(D131="H",K131,"")</f>
        <v/>
      </c>
      <c r="O131" s="122" t="str">
        <f>IF(D131="V",K131,"")</f>
        <v/>
      </c>
      <c r="P131" s="123">
        <v>0.44470000000000004</v>
      </c>
      <c r="Q131" s="123">
        <v>0</v>
      </c>
      <c r="R131" s="123">
        <v>0</v>
      </c>
      <c r="S131" s="124">
        <v>21</v>
      </c>
      <c r="T131" s="125">
        <f>K131*(S131+100)/100</f>
        <v>0</v>
      </c>
      <c r="U131" s="126"/>
    </row>
    <row r="132" spans="1:21" s="51" customFormat="1" ht="11.1" customHeight="1" outlineLevel="3">
      <c r="A132" s="42"/>
      <c r="B132" s="134"/>
      <c r="C132" s="134"/>
      <c r="D132" s="134"/>
      <c r="E132" s="134"/>
      <c r="F132" s="134"/>
      <c r="G132" s="134" t="s">
        <v>279</v>
      </c>
      <c r="H132" s="135">
        <v>3.36</v>
      </c>
      <c r="I132" s="136"/>
      <c r="J132" s="134"/>
      <c r="K132" s="134"/>
      <c r="L132" s="137"/>
      <c r="M132" s="137"/>
      <c r="N132" s="137"/>
      <c r="O132" s="137"/>
      <c r="P132" s="137"/>
      <c r="Q132" s="137"/>
      <c r="R132" s="137"/>
      <c r="S132" s="138"/>
      <c r="T132" s="138"/>
      <c r="U132" s="134"/>
    </row>
    <row r="133" spans="1:21" outlineLevel="1">
      <c r="A133" s="3"/>
      <c r="B133" s="94"/>
      <c r="C133" s="95" t="s">
        <v>280</v>
      </c>
      <c r="D133" s="96" t="s">
        <v>92</v>
      </c>
      <c r="E133" s="97"/>
      <c r="F133" s="97" t="s">
        <v>39</v>
      </c>
      <c r="G133" s="98" t="s">
        <v>281</v>
      </c>
      <c r="H133" s="97"/>
      <c r="I133" s="96"/>
      <c r="J133" s="97"/>
      <c r="K133" s="99">
        <f>SUBTOTAL(9,K134:K142)</f>
        <v>0</v>
      </c>
      <c r="L133" s="100">
        <f>SUBTOTAL(9,L134:L142)</f>
        <v>0</v>
      </c>
      <c r="M133" s="100">
        <f>SUBTOTAL(9,M134:M142)</f>
        <v>0</v>
      </c>
      <c r="N133" s="100">
        <f>SUBTOTAL(9,N134:N142)</f>
        <v>0</v>
      </c>
      <c r="O133" s="100">
        <f>SUBTOTAL(9,O134:O142)</f>
        <v>0</v>
      </c>
      <c r="P133" s="101">
        <f>SUMPRODUCT(P134:P142,H134:H142)</f>
        <v>271.52293999993987</v>
      </c>
      <c r="Q133" s="101">
        <f>SUMPRODUCT(Q134:Q142,H134:H142)</f>
        <v>0</v>
      </c>
      <c r="R133" s="101">
        <f>SUMPRODUCT(R134:R142,H134:H142)</f>
        <v>15.157999999997813</v>
      </c>
      <c r="S133" s="102">
        <f>SUMPRODUCT(S134:S142,K134:K142)/100</f>
        <v>0</v>
      </c>
      <c r="T133" s="102">
        <f>K133+S133</f>
        <v>0</v>
      </c>
      <c r="U133" s="93"/>
    </row>
    <row r="134" spans="1:21" outlineLevel="2">
      <c r="A134" s="3"/>
      <c r="B134" s="103"/>
      <c r="C134" s="104"/>
      <c r="D134" s="105"/>
      <c r="E134" s="106" t="s">
        <v>94</v>
      </c>
      <c r="F134" s="107"/>
      <c r="G134" s="108"/>
      <c r="H134" s="107"/>
      <c r="I134" s="105"/>
      <c r="J134" s="107"/>
      <c r="K134" s="109"/>
      <c r="L134" s="110"/>
      <c r="M134" s="110"/>
      <c r="N134" s="110"/>
      <c r="O134" s="110"/>
      <c r="P134" s="111"/>
      <c r="Q134" s="111"/>
      <c r="R134" s="111"/>
      <c r="S134" s="112"/>
      <c r="T134" s="112"/>
      <c r="U134" s="93"/>
    </row>
    <row r="135" spans="1:21" outlineLevel="2">
      <c r="A135" s="3"/>
      <c r="B135" s="93"/>
      <c r="C135" s="93"/>
      <c r="D135" s="113" t="s">
        <v>95</v>
      </c>
      <c r="E135" s="114">
        <v>1</v>
      </c>
      <c r="F135" s="115" t="s">
        <v>282</v>
      </c>
      <c r="G135" s="116" t="s">
        <v>283</v>
      </c>
      <c r="H135" s="117">
        <v>272</v>
      </c>
      <c r="I135" s="118" t="s">
        <v>98</v>
      </c>
      <c r="J135" s="119"/>
      <c r="K135" s="120">
        <f>H135*J135</f>
        <v>0</v>
      </c>
      <c r="L135" s="121" t="str">
        <f>IF(D135="S",K135,"")</f>
        <v/>
      </c>
      <c r="M135" s="122">
        <f>IF(OR(D135="P",D135="U"),K135,"")</f>
        <v>0</v>
      </c>
      <c r="N135" s="122" t="str">
        <f>IF(D135="H",K135,"")</f>
        <v/>
      </c>
      <c r="O135" s="122" t="str">
        <f>IF(D135="V",K135,"")</f>
        <v/>
      </c>
      <c r="P135" s="123">
        <v>0.33445999999999998</v>
      </c>
      <c r="Q135" s="123">
        <v>0</v>
      </c>
      <c r="R135" s="123">
        <v>0</v>
      </c>
      <c r="S135" s="124">
        <v>21</v>
      </c>
      <c r="T135" s="125">
        <f>K135*(S135+100)/100</f>
        <v>0</v>
      </c>
      <c r="U135" s="126"/>
    </row>
    <row r="136" spans="1:21" s="51" customFormat="1" ht="11.1" customHeight="1" outlineLevel="3">
      <c r="A136" s="42"/>
      <c r="B136" s="134"/>
      <c r="C136" s="134"/>
      <c r="D136" s="134"/>
      <c r="E136" s="134"/>
      <c r="F136" s="134"/>
      <c r="G136" s="134" t="s">
        <v>129</v>
      </c>
      <c r="H136" s="135">
        <v>272</v>
      </c>
      <c r="I136" s="136"/>
      <c r="J136" s="134"/>
      <c r="K136" s="134"/>
      <c r="L136" s="137"/>
      <c r="M136" s="137"/>
      <c r="N136" s="137"/>
      <c r="O136" s="137"/>
      <c r="P136" s="137"/>
      <c r="Q136" s="137"/>
      <c r="R136" s="137"/>
      <c r="S136" s="138"/>
      <c r="T136" s="138"/>
      <c r="U136" s="134"/>
    </row>
    <row r="137" spans="1:21" outlineLevel="2">
      <c r="A137" s="3"/>
      <c r="B137" s="93"/>
      <c r="C137" s="93"/>
      <c r="D137" s="113" t="s">
        <v>95</v>
      </c>
      <c r="E137" s="114">
        <v>2</v>
      </c>
      <c r="F137" s="115" t="s">
        <v>284</v>
      </c>
      <c r="G137" s="116" t="s">
        <v>285</v>
      </c>
      <c r="H137" s="117">
        <v>583</v>
      </c>
      <c r="I137" s="118" t="s">
        <v>98</v>
      </c>
      <c r="J137" s="119"/>
      <c r="K137" s="120">
        <f>H137*J137</f>
        <v>0</v>
      </c>
      <c r="L137" s="121" t="str">
        <f>IF(D137="S",K137,"")</f>
        <v/>
      </c>
      <c r="M137" s="122">
        <f>IF(OR(D137="P",D137="U"),K137,"")</f>
        <v>0</v>
      </c>
      <c r="N137" s="122" t="str">
        <f>IF(D137="H",K137,"")</f>
        <v/>
      </c>
      <c r="O137" s="122" t="str">
        <f>IF(D137="V",K137,"")</f>
        <v/>
      </c>
      <c r="P137" s="123">
        <v>0.27993999999989683</v>
      </c>
      <c r="Q137" s="123">
        <v>0</v>
      </c>
      <c r="R137" s="123">
        <v>2.5999999999996248E-2</v>
      </c>
      <c r="S137" s="124">
        <v>21</v>
      </c>
      <c r="T137" s="125">
        <f>K137*(S137+100)/100</f>
        <v>0</v>
      </c>
      <c r="U137" s="126"/>
    </row>
    <row r="138" spans="1:21" s="51" customFormat="1" ht="11.1" customHeight="1" outlineLevel="3">
      <c r="A138" s="42"/>
      <c r="B138" s="134"/>
      <c r="C138" s="134"/>
      <c r="D138" s="134"/>
      <c r="E138" s="134"/>
      <c r="F138" s="134"/>
      <c r="G138" s="134" t="s">
        <v>130</v>
      </c>
      <c r="H138" s="135">
        <v>222</v>
      </c>
      <c r="I138" s="136"/>
      <c r="J138" s="134"/>
      <c r="K138" s="134"/>
      <c r="L138" s="137"/>
      <c r="M138" s="137"/>
      <c r="N138" s="137"/>
      <c r="O138" s="137"/>
      <c r="P138" s="137"/>
      <c r="Q138" s="137"/>
      <c r="R138" s="137"/>
      <c r="S138" s="138"/>
      <c r="T138" s="138"/>
      <c r="U138" s="134"/>
    </row>
    <row r="139" spans="1:21" s="51" customFormat="1" ht="11.1" customHeight="1" outlineLevel="3">
      <c r="A139" s="42"/>
      <c r="B139" s="134"/>
      <c r="C139" s="134"/>
      <c r="D139" s="134"/>
      <c r="E139" s="134"/>
      <c r="F139" s="134"/>
      <c r="G139" s="134" t="s">
        <v>286</v>
      </c>
      <c r="H139" s="135">
        <v>142</v>
      </c>
      <c r="I139" s="136"/>
      <c r="J139" s="134"/>
      <c r="K139" s="134"/>
      <c r="L139" s="137"/>
      <c r="M139" s="137"/>
      <c r="N139" s="137"/>
      <c r="O139" s="137"/>
      <c r="P139" s="137"/>
      <c r="Q139" s="137"/>
      <c r="R139" s="137"/>
      <c r="S139" s="138"/>
      <c r="T139" s="138"/>
      <c r="U139" s="134"/>
    </row>
    <row r="140" spans="1:21" s="51" customFormat="1" ht="11.1" customHeight="1" outlineLevel="3">
      <c r="A140" s="42"/>
      <c r="B140" s="134"/>
      <c r="C140" s="134"/>
      <c r="D140" s="134"/>
      <c r="E140" s="134"/>
      <c r="F140" s="134"/>
      <c r="G140" s="134" t="s">
        <v>131</v>
      </c>
      <c r="H140" s="135">
        <v>219</v>
      </c>
      <c r="I140" s="136"/>
      <c r="J140" s="134"/>
      <c r="K140" s="134"/>
      <c r="L140" s="137"/>
      <c r="M140" s="137"/>
      <c r="N140" s="137"/>
      <c r="O140" s="137"/>
      <c r="P140" s="137"/>
      <c r="Q140" s="137"/>
      <c r="R140" s="137"/>
      <c r="S140" s="138"/>
      <c r="T140" s="138"/>
      <c r="U140" s="134"/>
    </row>
    <row r="141" spans="1:21" outlineLevel="2">
      <c r="A141" s="3"/>
      <c r="B141" s="93"/>
      <c r="C141" s="93"/>
      <c r="D141" s="113" t="s">
        <v>95</v>
      </c>
      <c r="E141" s="114">
        <v>3</v>
      </c>
      <c r="F141" s="115" t="s">
        <v>287</v>
      </c>
      <c r="G141" s="116" t="s">
        <v>288</v>
      </c>
      <c r="H141" s="117">
        <v>219</v>
      </c>
      <c r="I141" s="118" t="s">
        <v>98</v>
      </c>
      <c r="J141" s="119"/>
      <c r="K141" s="120">
        <f>H141*J141</f>
        <v>0</v>
      </c>
      <c r="L141" s="121" t="str">
        <f>IF(D141="S",K141,"")</f>
        <v/>
      </c>
      <c r="M141" s="122">
        <f>IF(OR(D141="P",D141="U"),K141,"")</f>
        <v>0</v>
      </c>
      <c r="N141" s="122" t="str">
        <f>IF(D141="H",K141,"")</f>
        <v/>
      </c>
      <c r="O141" s="122" t="str">
        <f>IF(D141="V",K141,"")</f>
        <v/>
      </c>
      <c r="P141" s="123">
        <v>7.9200000000000007E-2</v>
      </c>
      <c r="Q141" s="123">
        <v>0</v>
      </c>
      <c r="R141" s="123">
        <v>0</v>
      </c>
      <c r="S141" s="124">
        <v>21</v>
      </c>
      <c r="T141" s="125">
        <f>K141*(S141+100)/100</f>
        <v>0</v>
      </c>
      <c r="U141" s="126"/>
    </row>
    <row r="142" spans="1:21" s="51" customFormat="1" ht="11.1" customHeight="1" outlineLevel="3">
      <c r="A142" s="42"/>
      <c r="B142" s="134"/>
      <c r="C142" s="134"/>
      <c r="D142" s="134"/>
      <c r="E142" s="134"/>
      <c r="F142" s="134"/>
      <c r="G142" s="134" t="s">
        <v>131</v>
      </c>
      <c r="H142" s="135">
        <v>219</v>
      </c>
      <c r="I142" s="136"/>
      <c r="J142" s="134"/>
      <c r="K142" s="134"/>
      <c r="L142" s="137"/>
      <c r="M142" s="137"/>
      <c r="N142" s="137"/>
      <c r="O142" s="137"/>
      <c r="P142" s="137"/>
      <c r="Q142" s="137"/>
      <c r="R142" s="137"/>
      <c r="S142" s="138"/>
      <c r="T142" s="138"/>
      <c r="U142" s="134"/>
    </row>
    <row r="143" spans="1:21" outlineLevel="1">
      <c r="A143" s="3"/>
      <c r="B143" s="94"/>
      <c r="C143" s="95" t="s">
        <v>289</v>
      </c>
      <c r="D143" s="96" t="s">
        <v>92</v>
      </c>
      <c r="E143" s="97"/>
      <c r="F143" s="97" t="s">
        <v>39</v>
      </c>
      <c r="G143" s="98" t="s">
        <v>290</v>
      </c>
      <c r="H143" s="97"/>
      <c r="I143" s="96"/>
      <c r="J143" s="97"/>
      <c r="K143" s="99">
        <f>SUBTOTAL(9,K144:K148)</f>
        <v>0</v>
      </c>
      <c r="L143" s="100">
        <f>SUBTOTAL(9,L144:L148)</f>
        <v>0</v>
      </c>
      <c r="M143" s="100">
        <f>SUBTOTAL(9,M144:M148)</f>
        <v>0</v>
      </c>
      <c r="N143" s="100">
        <f>SUBTOTAL(9,N144:N148)</f>
        <v>0</v>
      </c>
      <c r="O143" s="100">
        <f>SUBTOTAL(9,O144:O148)</f>
        <v>0</v>
      </c>
      <c r="P143" s="101">
        <f>SUMPRODUCT(P144:P148,H144:H148)</f>
        <v>22.850459999999998</v>
      </c>
      <c r="Q143" s="101">
        <f>SUMPRODUCT(Q144:Q148,H144:H148)</f>
        <v>0</v>
      </c>
      <c r="R143" s="101">
        <f>SUMPRODUCT(R144:R148,H144:H148)</f>
        <v>0</v>
      </c>
      <c r="S143" s="102">
        <f>SUMPRODUCT(S144:S148,K144:K148)/100</f>
        <v>0</v>
      </c>
      <c r="T143" s="102">
        <f>K143+S143</f>
        <v>0</v>
      </c>
      <c r="U143" s="93"/>
    </row>
    <row r="144" spans="1:21" outlineLevel="2">
      <c r="A144" s="3"/>
      <c r="B144" s="103"/>
      <c r="C144" s="104"/>
      <c r="D144" s="105"/>
      <c r="E144" s="106" t="s">
        <v>94</v>
      </c>
      <c r="F144" s="107"/>
      <c r="G144" s="108"/>
      <c r="H144" s="107"/>
      <c r="I144" s="105"/>
      <c r="J144" s="107"/>
      <c r="K144" s="109"/>
      <c r="L144" s="110"/>
      <c r="M144" s="110"/>
      <c r="N144" s="110"/>
      <c r="O144" s="110"/>
      <c r="P144" s="111"/>
      <c r="Q144" s="111"/>
      <c r="R144" s="111"/>
      <c r="S144" s="112"/>
      <c r="T144" s="112"/>
      <c r="U144" s="93"/>
    </row>
    <row r="145" spans="1:21" outlineLevel="2">
      <c r="A145" s="3"/>
      <c r="B145" s="93"/>
      <c r="C145" s="93"/>
      <c r="D145" s="113" t="s">
        <v>95</v>
      </c>
      <c r="E145" s="114">
        <v>1</v>
      </c>
      <c r="F145" s="115" t="s">
        <v>291</v>
      </c>
      <c r="G145" s="116" t="s">
        <v>292</v>
      </c>
      <c r="H145" s="117">
        <v>219</v>
      </c>
      <c r="I145" s="118" t="s">
        <v>98</v>
      </c>
      <c r="J145" s="119"/>
      <c r="K145" s="120">
        <f>H145*J145</f>
        <v>0</v>
      </c>
      <c r="L145" s="121" t="str">
        <f>IF(D145="S",K145,"")</f>
        <v/>
      </c>
      <c r="M145" s="122">
        <f>IF(OR(D145="P",D145="U"),K145,"")</f>
        <v>0</v>
      </c>
      <c r="N145" s="122" t="str">
        <f>IF(D145="H",K145,"")</f>
        <v/>
      </c>
      <c r="O145" s="122" t="str">
        <f>IF(D145="V",K145,"")</f>
        <v/>
      </c>
      <c r="P145" s="123">
        <v>6.0999999999999987E-4</v>
      </c>
      <c r="Q145" s="123">
        <v>0</v>
      </c>
      <c r="R145" s="123">
        <v>0</v>
      </c>
      <c r="S145" s="124">
        <v>21</v>
      </c>
      <c r="T145" s="125">
        <f>K145*(S145+100)/100</f>
        <v>0</v>
      </c>
      <c r="U145" s="126"/>
    </row>
    <row r="146" spans="1:21" s="51" customFormat="1" ht="11.1" customHeight="1" outlineLevel="3">
      <c r="A146" s="42"/>
      <c r="B146" s="134"/>
      <c r="C146" s="134"/>
      <c r="D146" s="134"/>
      <c r="E146" s="134"/>
      <c r="F146" s="134"/>
      <c r="G146" s="134" t="s">
        <v>131</v>
      </c>
      <c r="H146" s="135">
        <v>219</v>
      </c>
      <c r="I146" s="136"/>
      <c r="J146" s="134"/>
      <c r="K146" s="134"/>
      <c r="L146" s="137"/>
      <c r="M146" s="137"/>
      <c r="N146" s="137"/>
      <c r="O146" s="137"/>
      <c r="P146" s="137"/>
      <c r="Q146" s="137"/>
      <c r="R146" s="137"/>
      <c r="S146" s="138"/>
      <c r="T146" s="138"/>
      <c r="U146" s="134"/>
    </row>
    <row r="147" spans="1:21" ht="25.5" outlineLevel="2">
      <c r="A147" s="3"/>
      <c r="B147" s="93"/>
      <c r="C147" s="93"/>
      <c r="D147" s="113" t="s">
        <v>95</v>
      </c>
      <c r="E147" s="114">
        <v>2</v>
      </c>
      <c r="F147" s="115" t="s">
        <v>293</v>
      </c>
      <c r="G147" s="116" t="s">
        <v>294</v>
      </c>
      <c r="H147" s="117">
        <v>219</v>
      </c>
      <c r="I147" s="118" t="s">
        <v>98</v>
      </c>
      <c r="J147" s="119"/>
      <c r="K147" s="120">
        <f>H147*J147</f>
        <v>0</v>
      </c>
      <c r="L147" s="121" t="str">
        <f>IF(D147="S",K147,"")</f>
        <v/>
      </c>
      <c r="M147" s="122">
        <f>IF(OR(D147="P",D147="U"),K147,"")</f>
        <v>0</v>
      </c>
      <c r="N147" s="122" t="str">
        <f>IF(D147="H",K147,"")</f>
        <v/>
      </c>
      <c r="O147" s="122" t="str">
        <f>IF(D147="V",K147,"")</f>
        <v/>
      </c>
      <c r="P147" s="123">
        <v>0.10372999999999999</v>
      </c>
      <c r="Q147" s="123">
        <v>0</v>
      </c>
      <c r="R147" s="123">
        <v>0</v>
      </c>
      <c r="S147" s="124">
        <v>21</v>
      </c>
      <c r="T147" s="125">
        <f>K147*(S147+100)/100</f>
        <v>0</v>
      </c>
      <c r="U147" s="126"/>
    </row>
    <row r="148" spans="1:21" s="51" customFormat="1" ht="11.1" customHeight="1" outlineLevel="3">
      <c r="A148" s="42"/>
      <c r="B148" s="134"/>
      <c r="C148" s="134"/>
      <c r="D148" s="134"/>
      <c r="E148" s="134"/>
      <c r="F148" s="134"/>
      <c r="G148" s="134" t="s">
        <v>131</v>
      </c>
      <c r="H148" s="135">
        <v>219</v>
      </c>
      <c r="I148" s="136"/>
      <c r="J148" s="134"/>
      <c r="K148" s="134"/>
      <c r="L148" s="137"/>
      <c r="M148" s="137"/>
      <c r="N148" s="137"/>
      <c r="O148" s="137"/>
      <c r="P148" s="137"/>
      <c r="Q148" s="137"/>
      <c r="R148" s="137"/>
      <c r="S148" s="138"/>
      <c r="T148" s="138"/>
      <c r="U148" s="134"/>
    </row>
    <row r="149" spans="1:21" outlineLevel="1">
      <c r="A149" s="3"/>
      <c r="B149" s="94"/>
      <c r="C149" s="95" t="s">
        <v>295</v>
      </c>
      <c r="D149" s="96" t="s">
        <v>92</v>
      </c>
      <c r="E149" s="97"/>
      <c r="F149" s="97" t="s">
        <v>39</v>
      </c>
      <c r="G149" s="98" t="s">
        <v>296</v>
      </c>
      <c r="H149" s="97"/>
      <c r="I149" s="96"/>
      <c r="J149" s="97"/>
      <c r="K149" s="99">
        <f>SUBTOTAL(9,K150:K164)</f>
        <v>0</v>
      </c>
      <c r="L149" s="100">
        <f>SUBTOTAL(9,L150:L164)</f>
        <v>0</v>
      </c>
      <c r="M149" s="100">
        <f>SUBTOTAL(9,M150:M164)</f>
        <v>0</v>
      </c>
      <c r="N149" s="100">
        <f>SUBTOTAL(9,N150:N164)</f>
        <v>0</v>
      </c>
      <c r="O149" s="100">
        <f>SUBTOTAL(9,O150:O164)</f>
        <v>0</v>
      </c>
      <c r="P149" s="101">
        <f>SUMPRODUCT(P150:P164,H150:H164)</f>
        <v>113.70584800003672</v>
      </c>
      <c r="Q149" s="101">
        <f>SUMPRODUCT(Q150:Q164,H150:H164)</f>
        <v>0</v>
      </c>
      <c r="R149" s="101">
        <f>SUMPRODUCT(R150:R164,H150:H164)</f>
        <v>44.880000000005566</v>
      </c>
      <c r="S149" s="102">
        <f>SUMPRODUCT(S150:S164,K150:K164)/100</f>
        <v>0</v>
      </c>
      <c r="T149" s="102">
        <f>K149+S149</f>
        <v>0</v>
      </c>
      <c r="U149" s="93"/>
    </row>
    <row r="150" spans="1:21" outlineLevel="2">
      <c r="A150" s="3"/>
      <c r="B150" s="103"/>
      <c r="C150" s="104"/>
      <c r="D150" s="105"/>
      <c r="E150" s="106" t="s">
        <v>94</v>
      </c>
      <c r="F150" s="107"/>
      <c r="G150" s="108"/>
      <c r="H150" s="107"/>
      <c r="I150" s="105"/>
      <c r="J150" s="107"/>
      <c r="K150" s="109"/>
      <c r="L150" s="110"/>
      <c r="M150" s="110"/>
      <c r="N150" s="110"/>
      <c r="O150" s="110"/>
      <c r="P150" s="111"/>
      <c r="Q150" s="111"/>
      <c r="R150" s="111"/>
      <c r="S150" s="112"/>
      <c r="T150" s="112"/>
      <c r="U150" s="93"/>
    </row>
    <row r="151" spans="1:21" ht="25.5" outlineLevel="2">
      <c r="A151" s="3"/>
      <c r="B151" s="93"/>
      <c r="C151" s="93"/>
      <c r="D151" s="113" t="s">
        <v>95</v>
      </c>
      <c r="E151" s="114">
        <v>1</v>
      </c>
      <c r="F151" s="115" t="s">
        <v>297</v>
      </c>
      <c r="G151" s="116" t="s">
        <v>298</v>
      </c>
      <c r="H151" s="117">
        <v>272</v>
      </c>
      <c r="I151" s="118" t="s">
        <v>98</v>
      </c>
      <c r="J151" s="119"/>
      <c r="K151" s="120">
        <f>H151*J151</f>
        <v>0</v>
      </c>
      <c r="L151" s="121" t="str">
        <f>IF(D151="S",K151,"")</f>
        <v/>
      </c>
      <c r="M151" s="122">
        <f>IF(OR(D151="P",D151="U"),K151,"")</f>
        <v>0</v>
      </c>
      <c r="N151" s="122" t="str">
        <f>IF(D151="H",K151,"")</f>
        <v/>
      </c>
      <c r="O151" s="122" t="str">
        <f>IF(D151="V",K151,"")</f>
        <v/>
      </c>
      <c r="P151" s="123">
        <v>0.1047440000000306</v>
      </c>
      <c r="Q151" s="123">
        <v>0</v>
      </c>
      <c r="R151" s="123">
        <v>0.16500000000002046</v>
      </c>
      <c r="S151" s="124">
        <v>21</v>
      </c>
      <c r="T151" s="125">
        <f>K151*(S151+100)/100</f>
        <v>0</v>
      </c>
      <c r="U151" s="126"/>
    </row>
    <row r="152" spans="1:21" s="133" customFormat="1" ht="45" outlineLevel="2">
      <c r="A152" s="127"/>
      <c r="B152" s="127"/>
      <c r="C152" s="127"/>
      <c r="D152" s="127"/>
      <c r="E152" s="127"/>
      <c r="F152" s="127"/>
      <c r="G152" s="128" t="s">
        <v>299</v>
      </c>
      <c r="H152" s="127"/>
      <c r="I152" s="129"/>
      <c r="J152" s="127"/>
      <c r="K152" s="127"/>
      <c r="L152" s="130"/>
      <c r="M152" s="130"/>
      <c r="N152" s="130"/>
      <c r="O152" s="130"/>
      <c r="P152" s="131"/>
      <c r="Q152" s="127"/>
      <c r="R152" s="127"/>
      <c r="S152" s="132"/>
      <c r="T152" s="132"/>
      <c r="U152" s="127"/>
    </row>
    <row r="153" spans="1:21" s="51" customFormat="1" ht="11.1" customHeight="1" outlineLevel="3">
      <c r="A153" s="42"/>
      <c r="B153" s="134"/>
      <c r="C153" s="134"/>
      <c r="D153" s="134"/>
      <c r="E153" s="134"/>
      <c r="F153" s="134"/>
      <c r="G153" s="134" t="s">
        <v>129</v>
      </c>
      <c r="H153" s="135">
        <v>272</v>
      </c>
      <c r="I153" s="136"/>
      <c r="J153" s="134"/>
      <c r="K153" s="134"/>
      <c r="L153" s="137"/>
      <c r="M153" s="137"/>
      <c r="N153" s="137"/>
      <c r="O153" s="137"/>
      <c r="P153" s="137"/>
      <c r="Q153" s="137"/>
      <c r="R153" s="137"/>
      <c r="S153" s="138"/>
      <c r="T153" s="138"/>
      <c r="U153" s="134"/>
    </row>
    <row r="154" spans="1:21" ht="25.5" outlineLevel="2">
      <c r="A154" s="3"/>
      <c r="B154" s="93"/>
      <c r="C154" s="93"/>
      <c r="D154" s="113" t="s">
        <v>95</v>
      </c>
      <c r="E154" s="114">
        <v>2</v>
      </c>
      <c r="F154" s="115" t="s">
        <v>300</v>
      </c>
      <c r="G154" s="116" t="s">
        <v>301</v>
      </c>
      <c r="H154" s="117">
        <v>222</v>
      </c>
      <c r="I154" s="118" t="s">
        <v>98</v>
      </c>
      <c r="J154" s="119"/>
      <c r="K154" s="120">
        <f>H154*J154</f>
        <v>0</v>
      </c>
      <c r="L154" s="121" t="str">
        <f>IF(D154="S",K154,"")</f>
        <v/>
      </c>
      <c r="M154" s="122">
        <f>IF(OR(D154="P",D154="U"),K154,"")</f>
        <v>0</v>
      </c>
      <c r="N154" s="122" t="str">
        <f>IF(D154="H",K154,"")</f>
        <v/>
      </c>
      <c r="O154" s="122" t="str">
        <f>IF(D154="V",K154,"")</f>
        <v/>
      </c>
      <c r="P154" s="123">
        <v>8.4250000000000005E-2</v>
      </c>
      <c r="Q154" s="123">
        <v>0</v>
      </c>
      <c r="R154" s="123">
        <v>0</v>
      </c>
      <c r="S154" s="124">
        <v>21</v>
      </c>
      <c r="T154" s="125">
        <f>K154*(S154+100)/100</f>
        <v>0</v>
      </c>
      <c r="U154" s="126"/>
    </row>
    <row r="155" spans="1:21" s="133" customFormat="1" ht="45" outlineLevel="2">
      <c r="A155" s="127"/>
      <c r="B155" s="127"/>
      <c r="C155" s="127"/>
      <c r="D155" s="127"/>
      <c r="E155" s="127"/>
      <c r="F155" s="127"/>
      <c r="G155" s="128" t="s">
        <v>302</v>
      </c>
      <c r="H155" s="127"/>
      <c r="I155" s="129"/>
      <c r="J155" s="127"/>
      <c r="K155" s="127"/>
      <c r="L155" s="130"/>
      <c r="M155" s="130"/>
      <c r="N155" s="130"/>
      <c r="O155" s="130"/>
      <c r="P155" s="131"/>
      <c r="Q155" s="127"/>
      <c r="R155" s="127"/>
      <c r="S155" s="132"/>
      <c r="T155" s="132"/>
      <c r="U155" s="127"/>
    </row>
    <row r="156" spans="1:21" s="51" customFormat="1" ht="11.1" customHeight="1" outlineLevel="3">
      <c r="A156" s="42"/>
      <c r="B156" s="134"/>
      <c r="C156" s="134"/>
      <c r="D156" s="134"/>
      <c r="E156" s="134"/>
      <c r="F156" s="134"/>
      <c r="G156" s="134" t="s">
        <v>130</v>
      </c>
      <c r="H156" s="135">
        <v>222</v>
      </c>
      <c r="I156" s="136"/>
      <c r="J156" s="134"/>
      <c r="K156" s="134"/>
      <c r="L156" s="137"/>
      <c r="M156" s="137"/>
      <c r="N156" s="137"/>
      <c r="O156" s="137"/>
      <c r="P156" s="137"/>
      <c r="Q156" s="137"/>
      <c r="R156" s="137"/>
      <c r="S156" s="138"/>
      <c r="T156" s="138"/>
      <c r="U156" s="134"/>
    </row>
    <row r="157" spans="1:21" outlineLevel="2">
      <c r="A157" s="3"/>
      <c r="B157" s="93"/>
      <c r="C157" s="93"/>
      <c r="D157" s="113" t="s">
        <v>138</v>
      </c>
      <c r="E157" s="114">
        <v>3</v>
      </c>
      <c r="F157" s="115" t="s">
        <v>303</v>
      </c>
      <c r="G157" s="116" t="s">
        <v>304</v>
      </c>
      <c r="H157" s="117">
        <v>226.44</v>
      </c>
      <c r="I157" s="118" t="s">
        <v>98</v>
      </c>
      <c r="J157" s="119"/>
      <c r="K157" s="120">
        <f>H157*J157</f>
        <v>0</v>
      </c>
      <c r="L157" s="121">
        <f>IF(D157="S",K157,"")</f>
        <v>0</v>
      </c>
      <c r="M157" s="122" t="str">
        <f>IF(OR(D157="P",D157="U"),K157,"")</f>
        <v/>
      </c>
      <c r="N157" s="122" t="str">
        <f>IF(D157="H",K157,"")</f>
        <v/>
      </c>
      <c r="O157" s="122" t="str">
        <f>IF(D157="V",K157,"")</f>
        <v/>
      </c>
      <c r="P157" s="123">
        <v>0.13000000000010914</v>
      </c>
      <c r="Q157" s="123">
        <v>0</v>
      </c>
      <c r="R157" s="123">
        <v>0</v>
      </c>
      <c r="S157" s="124">
        <v>21</v>
      </c>
      <c r="T157" s="125">
        <f>K157*(S157+100)/100</f>
        <v>0</v>
      </c>
      <c r="U157" s="126"/>
    </row>
    <row r="158" spans="1:21" s="51" customFormat="1" ht="11.1" customHeight="1" outlineLevel="3">
      <c r="A158" s="42"/>
      <c r="B158" s="134"/>
      <c r="C158" s="134"/>
      <c r="D158" s="134"/>
      <c r="E158" s="134"/>
      <c r="F158" s="134"/>
      <c r="G158" s="134" t="s">
        <v>305</v>
      </c>
      <c r="H158" s="135">
        <v>226.44</v>
      </c>
      <c r="I158" s="136"/>
      <c r="J158" s="134"/>
      <c r="K158" s="134"/>
      <c r="L158" s="137"/>
      <c r="M158" s="137"/>
      <c r="N158" s="137"/>
      <c r="O158" s="137"/>
      <c r="P158" s="137"/>
      <c r="Q158" s="137"/>
      <c r="R158" s="137"/>
      <c r="S158" s="138"/>
      <c r="T158" s="138"/>
      <c r="U158" s="134"/>
    </row>
    <row r="159" spans="1:21" outlineLevel="2">
      <c r="A159" s="3"/>
      <c r="B159" s="93"/>
      <c r="C159" s="93"/>
      <c r="D159" s="113" t="s">
        <v>138</v>
      </c>
      <c r="E159" s="114">
        <v>4</v>
      </c>
      <c r="F159" s="115" t="s">
        <v>306</v>
      </c>
      <c r="G159" s="116" t="s">
        <v>307</v>
      </c>
      <c r="H159" s="117">
        <v>5</v>
      </c>
      <c r="I159" s="118" t="s">
        <v>98</v>
      </c>
      <c r="J159" s="119"/>
      <c r="K159" s="120">
        <f t="shared" ref="K159:K160" si="93">H159*J159</f>
        <v>0</v>
      </c>
      <c r="L159" s="121">
        <f t="shared" ref="L159:L160" si="94">IF(D159="S",K159,"")</f>
        <v>0</v>
      </c>
      <c r="M159" s="122" t="str">
        <f t="shared" ref="M159:M160" si="95">IF(OR(D159="P",D159="U"),K159,"")</f>
        <v/>
      </c>
      <c r="N159" s="122" t="str">
        <f t="shared" ref="N159:N160" si="96">IF(D159="H",K159,"")</f>
        <v/>
      </c>
      <c r="O159" s="122" t="str">
        <f t="shared" ref="O159:O160" si="97">IF(D159="V",K159,"")</f>
        <v/>
      </c>
      <c r="P159" s="123">
        <v>0</v>
      </c>
      <c r="Q159" s="123">
        <v>0</v>
      </c>
      <c r="R159" s="123">
        <v>0</v>
      </c>
      <c r="S159" s="124">
        <v>21</v>
      </c>
      <c r="T159" s="125">
        <f t="shared" ref="T159:T160" si="98">K159*(S159+100)/100</f>
        <v>0</v>
      </c>
      <c r="U159" s="126"/>
    </row>
    <row r="160" spans="1:21" ht="25.5" outlineLevel="2">
      <c r="A160" s="3"/>
      <c r="B160" s="93"/>
      <c r="C160" s="93"/>
      <c r="D160" s="113" t="s">
        <v>95</v>
      </c>
      <c r="E160" s="114">
        <v>5</v>
      </c>
      <c r="F160" s="115" t="s">
        <v>308</v>
      </c>
      <c r="G160" s="116" t="s">
        <v>309</v>
      </c>
      <c r="H160" s="117">
        <v>142</v>
      </c>
      <c r="I160" s="118" t="s">
        <v>98</v>
      </c>
      <c r="J160" s="119"/>
      <c r="K160" s="120">
        <f t="shared" si="93"/>
        <v>0</v>
      </c>
      <c r="L160" s="121" t="str">
        <f t="shared" si="94"/>
        <v/>
      </c>
      <c r="M160" s="122">
        <f t="shared" si="95"/>
        <v>0</v>
      </c>
      <c r="N160" s="122" t="str">
        <f t="shared" si="96"/>
        <v/>
      </c>
      <c r="O160" s="122" t="str">
        <f t="shared" si="97"/>
        <v/>
      </c>
      <c r="P160" s="123">
        <v>8.5650000000000004E-2</v>
      </c>
      <c r="Q160" s="123">
        <v>0</v>
      </c>
      <c r="R160" s="123">
        <v>0</v>
      </c>
      <c r="S160" s="124">
        <v>21</v>
      </c>
      <c r="T160" s="125">
        <f t="shared" si="98"/>
        <v>0</v>
      </c>
      <c r="U160" s="126"/>
    </row>
    <row r="161" spans="1:21" s="133" customFormat="1" ht="11.25" outlineLevel="2">
      <c r="A161" s="127"/>
      <c r="B161" s="127"/>
      <c r="C161" s="127"/>
      <c r="D161" s="127"/>
      <c r="E161" s="127"/>
      <c r="F161" s="127"/>
      <c r="G161" s="128" t="s">
        <v>310</v>
      </c>
      <c r="H161" s="127"/>
      <c r="I161" s="129"/>
      <c r="J161" s="127"/>
      <c r="K161" s="127"/>
      <c r="L161" s="130"/>
      <c r="M161" s="130"/>
      <c r="N161" s="130"/>
      <c r="O161" s="130"/>
      <c r="P161" s="131"/>
      <c r="Q161" s="127"/>
      <c r="R161" s="127"/>
      <c r="S161" s="132"/>
      <c r="T161" s="132"/>
      <c r="U161" s="127"/>
    </row>
    <row r="162" spans="1:21" s="51" customFormat="1" ht="11.1" customHeight="1" outlineLevel="3">
      <c r="A162" s="42"/>
      <c r="B162" s="134"/>
      <c r="C162" s="134"/>
      <c r="D162" s="134"/>
      <c r="E162" s="134"/>
      <c r="F162" s="134"/>
      <c r="G162" s="134" t="s">
        <v>286</v>
      </c>
      <c r="H162" s="135">
        <v>142</v>
      </c>
      <c r="I162" s="136"/>
      <c r="J162" s="134"/>
      <c r="K162" s="134"/>
      <c r="L162" s="137"/>
      <c r="M162" s="137"/>
      <c r="N162" s="137"/>
      <c r="O162" s="137"/>
      <c r="P162" s="137"/>
      <c r="Q162" s="137"/>
      <c r="R162" s="137"/>
      <c r="S162" s="138"/>
      <c r="T162" s="138"/>
      <c r="U162" s="134"/>
    </row>
    <row r="163" spans="1:21" outlineLevel="2">
      <c r="A163" s="3"/>
      <c r="B163" s="93"/>
      <c r="C163" s="93"/>
      <c r="D163" s="113" t="s">
        <v>138</v>
      </c>
      <c r="E163" s="114">
        <v>6</v>
      </c>
      <c r="F163" s="115" t="s">
        <v>311</v>
      </c>
      <c r="G163" s="116" t="s">
        <v>312</v>
      </c>
      <c r="H163" s="117">
        <v>144.84</v>
      </c>
      <c r="I163" s="118" t="s">
        <v>98</v>
      </c>
      <c r="J163" s="119"/>
      <c r="K163" s="120">
        <f>H163*J163</f>
        <v>0</v>
      </c>
      <c r="L163" s="121">
        <f>IF(D163="S",K163,"")</f>
        <v>0</v>
      </c>
      <c r="M163" s="122" t="str">
        <f>IF(OR(D163="P",D163="U"),K163,"")</f>
        <v/>
      </c>
      <c r="N163" s="122" t="str">
        <f>IF(D163="H",K163,"")</f>
        <v/>
      </c>
      <c r="O163" s="122" t="str">
        <f>IF(D163="V",K163,"")</f>
        <v/>
      </c>
      <c r="P163" s="123">
        <v>0.17200000000002547</v>
      </c>
      <c r="Q163" s="123">
        <v>0</v>
      </c>
      <c r="R163" s="123">
        <v>0</v>
      </c>
      <c r="S163" s="124">
        <v>21</v>
      </c>
      <c r="T163" s="125">
        <f>K163*(S163+100)/100</f>
        <v>0</v>
      </c>
      <c r="U163" s="126"/>
    </row>
    <row r="164" spans="1:21" s="51" customFormat="1" ht="11.1" customHeight="1" outlineLevel="3">
      <c r="A164" s="42"/>
      <c r="B164" s="134"/>
      <c r="C164" s="134"/>
      <c r="D164" s="134"/>
      <c r="E164" s="134"/>
      <c r="F164" s="134"/>
      <c r="G164" s="134" t="s">
        <v>313</v>
      </c>
      <c r="H164" s="135">
        <v>144.84</v>
      </c>
      <c r="I164" s="136"/>
      <c r="J164" s="134"/>
      <c r="K164" s="134"/>
      <c r="L164" s="137"/>
      <c r="M164" s="137"/>
      <c r="N164" s="137"/>
      <c r="O164" s="137"/>
      <c r="P164" s="137"/>
      <c r="Q164" s="137"/>
      <c r="R164" s="137"/>
      <c r="S164" s="138"/>
      <c r="T164" s="138"/>
      <c r="U164" s="134"/>
    </row>
    <row r="165" spans="1:21" outlineLevel="1">
      <c r="A165" s="3"/>
      <c r="B165" s="94"/>
      <c r="C165" s="95" t="s">
        <v>314</v>
      </c>
      <c r="D165" s="96" t="s">
        <v>92</v>
      </c>
      <c r="E165" s="97"/>
      <c r="F165" s="97" t="s">
        <v>39</v>
      </c>
      <c r="G165" s="98" t="s">
        <v>315</v>
      </c>
      <c r="H165" s="97"/>
      <c r="I165" s="96"/>
      <c r="J165" s="97"/>
      <c r="K165" s="99">
        <f>SUBTOTAL(9,K166:K177)</f>
        <v>0</v>
      </c>
      <c r="L165" s="100">
        <f>SUBTOTAL(9,L166:L177)</f>
        <v>0</v>
      </c>
      <c r="M165" s="100">
        <f>SUBTOTAL(9,M166:M177)</f>
        <v>0</v>
      </c>
      <c r="N165" s="100">
        <f>SUBTOTAL(9,N166:N177)</f>
        <v>0</v>
      </c>
      <c r="O165" s="100">
        <f>SUBTOTAL(9,O166:O177)</f>
        <v>0</v>
      </c>
      <c r="P165" s="101">
        <f>SUMPRODUCT(P166:P177,H166:H177)</f>
        <v>92.164051999983542</v>
      </c>
      <c r="Q165" s="101">
        <f>SUMPRODUCT(Q166:Q177,H166:H177)</f>
        <v>0</v>
      </c>
      <c r="R165" s="101">
        <f>SUMPRODUCT(R166:R177,H166:H177)</f>
        <v>90.719999999979578</v>
      </c>
      <c r="S165" s="102">
        <f>SUMPRODUCT(S166:S177,K166:K177)/100</f>
        <v>0</v>
      </c>
      <c r="T165" s="102">
        <f>K165+S165</f>
        <v>0</v>
      </c>
      <c r="U165" s="93"/>
    </row>
    <row r="166" spans="1:21" outlineLevel="2">
      <c r="A166" s="3"/>
      <c r="B166" s="103"/>
      <c r="C166" s="104"/>
      <c r="D166" s="105"/>
      <c r="E166" s="106" t="s">
        <v>94</v>
      </c>
      <c r="F166" s="107"/>
      <c r="G166" s="108"/>
      <c r="H166" s="107"/>
      <c r="I166" s="105"/>
      <c r="J166" s="107"/>
      <c r="K166" s="109"/>
      <c r="L166" s="110"/>
      <c r="M166" s="110"/>
      <c r="N166" s="110"/>
      <c r="O166" s="110"/>
      <c r="P166" s="111"/>
      <c r="Q166" s="111"/>
      <c r="R166" s="111"/>
      <c r="S166" s="112"/>
      <c r="T166" s="112"/>
      <c r="U166" s="93"/>
    </row>
    <row r="167" spans="1:21" ht="25.5" outlineLevel="2">
      <c r="A167" s="3"/>
      <c r="B167" s="93"/>
      <c r="C167" s="93"/>
      <c r="D167" s="113" t="s">
        <v>95</v>
      </c>
      <c r="E167" s="114">
        <v>1</v>
      </c>
      <c r="F167" s="115" t="s">
        <v>316</v>
      </c>
      <c r="G167" s="116" t="s">
        <v>317</v>
      </c>
      <c r="H167" s="117">
        <v>420</v>
      </c>
      <c r="I167" s="118" t="s">
        <v>239</v>
      </c>
      <c r="J167" s="119"/>
      <c r="K167" s="120">
        <f t="shared" ref="K167:K168" si="99">H167*J167</f>
        <v>0</v>
      </c>
      <c r="L167" s="121" t="str">
        <f t="shared" ref="L167:L168" si="100">IF(D167="S",K167,"")</f>
        <v/>
      </c>
      <c r="M167" s="122">
        <f t="shared" ref="M167:M168" si="101">IF(OR(D167="P",D167="U"),K167,"")</f>
        <v>0</v>
      </c>
      <c r="N167" s="122" t="str">
        <f t="shared" ref="N167:N168" si="102">IF(D167="H",K167,"")</f>
        <v/>
      </c>
      <c r="O167" s="122" t="str">
        <f t="shared" ref="O167:O168" si="103">IF(D167="V",K167,"")</f>
        <v/>
      </c>
      <c r="P167" s="123">
        <v>0.12962379999996079</v>
      </c>
      <c r="Q167" s="123">
        <v>0</v>
      </c>
      <c r="R167" s="123">
        <v>0.21599999999995137</v>
      </c>
      <c r="S167" s="124">
        <v>21</v>
      </c>
      <c r="T167" s="125">
        <f t="shared" ref="T167:T168" si="104">K167*(S167+100)/100</f>
        <v>0</v>
      </c>
      <c r="U167" s="126"/>
    </row>
    <row r="168" spans="1:21" outlineLevel="2">
      <c r="A168" s="3"/>
      <c r="B168" s="93"/>
      <c r="C168" s="93"/>
      <c r="D168" s="113" t="s">
        <v>138</v>
      </c>
      <c r="E168" s="114">
        <v>2</v>
      </c>
      <c r="F168" s="115" t="s">
        <v>318</v>
      </c>
      <c r="G168" s="116" t="s">
        <v>319</v>
      </c>
      <c r="H168" s="117">
        <v>60.564000000000007</v>
      </c>
      <c r="I168" s="118" t="s">
        <v>98</v>
      </c>
      <c r="J168" s="119"/>
      <c r="K168" s="120">
        <f t="shared" si="99"/>
        <v>0</v>
      </c>
      <c r="L168" s="121">
        <f t="shared" si="100"/>
        <v>0</v>
      </c>
      <c r="M168" s="122" t="str">
        <f t="shared" si="101"/>
        <v/>
      </c>
      <c r="N168" s="122" t="str">
        <f t="shared" si="102"/>
        <v/>
      </c>
      <c r="O168" s="122" t="str">
        <f t="shared" si="103"/>
        <v/>
      </c>
      <c r="P168" s="123">
        <v>1.7999999999999999E-2</v>
      </c>
      <c r="Q168" s="123">
        <v>0</v>
      </c>
      <c r="R168" s="123">
        <v>0</v>
      </c>
      <c r="S168" s="124">
        <v>21</v>
      </c>
      <c r="T168" s="125">
        <f t="shared" si="104"/>
        <v>0</v>
      </c>
      <c r="U168" s="126"/>
    </row>
    <row r="169" spans="1:21" s="51" customFormat="1" ht="11.1" customHeight="1" outlineLevel="3">
      <c r="A169" s="42"/>
      <c r="B169" s="134"/>
      <c r="C169" s="134"/>
      <c r="D169" s="134"/>
      <c r="E169" s="134"/>
      <c r="F169" s="134"/>
      <c r="G169" s="134" t="s">
        <v>320</v>
      </c>
      <c r="H169" s="135">
        <v>60.564</v>
      </c>
      <c r="I169" s="136"/>
      <c r="J169" s="134"/>
      <c r="K169" s="134"/>
      <c r="L169" s="137"/>
      <c r="M169" s="137"/>
      <c r="N169" s="137"/>
      <c r="O169" s="137"/>
      <c r="P169" s="137"/>
      <c r="Q169" s="137"/>
      <c r="R169" s="137"/>
      <c r="S169" s="138"/>
      <c r="T169" s="138"/>
      <c r="U169" s="134"/>
    </row>
    <row r="170" spans="1:21" ht="25.5" outlineLevel="2">
      <c r="A170" s="3"/>
      <c r="B170" s="93"/>
      <c r="C170" s="93"/>
      <c r="D170" s="113" t="s">
        <v>95</v>
      </c>
      <c r="E170" s="114">
        <v>3</v>
      </c>
      <c r="F170" s="115" t="s">
        <v>321</v>
      </c>
      <c r="G170" s="116" t="s">
        <v>322</v>
      </c>
      <c r="H170" s="117">
        <v>55.4</v>
      </c>
      <c r="I170" s="118" t="s">
        <v>239</v>
      </c>
      <c r="J170" s="119"/>
      <c r="K170" s="120">
        <f>H170*J170</f>
        <v>0</v>
      </c>
      <c r="L170" s="121" t="str">
        <f>IF(D170="S",K170,"")</f>
        <v/>
      </c>
      <c r="M170" s="122">
        <f>IF(OR(D170="P",D170="U"),K170,"")</f>
        <v>0</v>
      </c>
      <c r="N170" s="122" t="str">
        <f>IF(D170="H",K170,"")</f>
        <v/>
      </c>
      <c r="O170" s="122" t="str">
        <f>IF(D170="V",K170,"")</f>
        <v/>
      </c>
      <c r="P170" s="123">
        <v>0.15554999999999999</v>
      </c>
      <c r="Q170" s="123">
        <v>0</v>
      </c>
      <c r="R170" s="123">
        <v>0</v>
      </c>
      <c r="S170" s="124">
        <v>21</v>
      </c>
      <c r="T170" s="125">
        <f>K170*(S170+100)/100</f>
        <v>0</v>
      </c>
      <c r="U170" s="126"/>
    </row>
    <row r="171" spans="1:21" s="51" customFormat="1" ht="11.1" customHeight="1" outlineLevel="3">
      <c r="A171" s="42"/>
      <c r="B171" s="134"/>
      <c r="C171" s="134"/>
      <c r="D171" s="134"/>
      <c r="E171" s="134"/>
      <c r="F171" s="134"/>
      <c r="G171" s="134" t="s">
        <v>323</v>
      </c>
      <c r="H171" s="135">
        <v>55.4</v>
      </c>
      <c r="I171" s="136"/>
      <c r="J171" s="134"/>
      <c r="K171" s="134"/>
      <c r="L171" s="137"/>
      <c r="M171" s="137"/>
      <c r="N171" s="137"/>
      <c r="O171" s="137"/>
      <c r="P171" s="137"/>
      <c r="Q171" s="137"/>
      <c r="R171" s="137"/>
      <c r="S171" s="138"/>
      <c r="T171" s="138"/>
      <c r="U171" s="134"/>
    </row>
    <row r="172" spans="1:21" outlineLevel="2">
      <c r="A172" s="3"/>
      <c r="B172" s="93"/>
      <c r="C172" s="93"/>
      <c r="D172" s="113" t="s">
        <v>138</v>
      </c>
      <c r="E172" s="114">
        <v>4</v>
      </c>
      <c r="F172" s="115" t="s">
        <v>324</v>
      </c>
      <c r="G172" s="116" t="s">
        <v>325</v>
      </c>
      <c r="H172" s="117">
        <v>58.17</v>
      </c>
      <c r="I172" s="118" t="s">
        <v>198</v>
      </c>
      <c r="J172" s="119"/>
      <c r="K172" s="120">
        <f>H172*J172</f>
        <v>0</v>
      </c>
      <c r="L172" s="121">
        <f>IF(D172="S",K172,"")</f>
        <v>0</v>
      </c>
      <c r="M172" s="122" t="str">
        <f>IF(OR(D172="P",D172="U"),K172,"")</f>
        <v/>
      </c>
      <c r="N172" s="122" t="str">
        <f>IF(D172="H",K172,"")</f>
        <v/>
      </c>
      <c r="O172" s="122" t="str">
        <f>IF(D172="V",K172,"")</f>
        <v/>
      </c>
      <c r="P172" s="123">
        <v>5.3999999999999999E-2</v>
      </c>
      <c r="Q172" s="123">
        <v>0</v>
      </c>
      <c r="R172" s="123">
        <v>0</v>
      </c>
      <c r="S172" s="124">
        <v>21</v>
      </c>
      <c r="T172" s="125">
        <f>K172*(S172+100)/100</f>
        <v>0</v>
      </c>
      <c r="U172" s="126"/>
    </row>
    <row r="173" spans="1:21" s="51" customFormat="1" ht="11.1" customHeight="1" outlineLevel="3">
      <c r="A173" s="42"/>
      <c r="B173" s="134"/>
      <c r="C173" s="134"/>
      <c r="D173" s="134"/>
      <c r="E173" s="134"/>
      <c r="F173" s="134"/>
      <c r="G173" s="134" t="s">
        <v>326</v>
      </c>
      <c r="H173" s="135">
        <v>58.17</v>
      </c>
      <c r="I173" s="136"/>
      <c r="J173" s="134"/>
      <c r="K173" s="134"/>
      <c r="L173" s="137"/>
      <c r="M173" s="137"/>
      <c r="N173" s="137"/>
      <c r="O173" s="137"/>
      <c r="P173" s="137"/>
      <c r="Q173" s="137"/>
      <c r="R173" s="137"/>
      <c r="S173" s="138"/>
      <c r="T173" s="138"/>
      <c r="U173" s="134"/>
    </row>
    <row r="174" spans="1:21" ht="25.5" outlineLevel="2">
      <c r="A174" s="3"/>
      <c r="B174" s="93"/>
      <c r="C174" s="93"/>
      <c r="D174" s="113" t="s">
        <v>95</v>
      </c>
      <c r="E174" s="114">
        <v>5</v>
      </c>
      <c r="F174" s="115" t="s">
        <v>327</v>
      </c>
      <c r="G174" s="116" t="s">
        <v>328</v>
      </c>
      <c r="H174" s="117">
        <v>200.3</v>
      </c>
      <c r="I174" s="118" t="s">
        <v>239</v>
      </c>
      <c r="J174" s="119"/>
      <c r="K174" s="120">
        <f>H174*J174</f>
        <v>0</v>
      </c>
      <c r="L174" s="121" t="str">
        <f>IF(D174="S",K174,"")</f>
        <v/>
      </c>
      <c r="M174" s="122">
        <f>IF(OR(D174="P",D174="U"),K174,"")</f>
        <v>0</v>
      </c>
      <c r="N174" s="122" t="str">
        <f>IF(D174="H",K174,"")</f>
        <v/>
      </c>
      <c r="O174" s="122" t="str">
        <f>IF(D174="V",K174,"")</f>
        <v/>
      </c>
      <c r="P174" s="123">
        <v>0.10108</v>
      </c>
      <c r="Q174" s="123">
        <v>0</v>
      </c>
      <c r="R174" s="123">
        <v>0</v>
      </c>
      <c r="S174" s="124">
        <v>21</v>
      </c>
      <c r="T174" s="125">
        <f>K174*(S174+100)/100</f>
        <v>0</v>
      </c>
      <c r="U174" s="126"/>
    </row>
    <row r="175" spans="1:21" s="51" customFormat="1" ht="11.1" customHeight="1" outlineLevel="3">
      <c r="A175" s="42"/>
      <c r="B175" s="134"/>
      <c r="C175" s="134"/>
      <c r="D175" s="134"/>
      <c r="E175" s="134"/>
      <c r="F175" s="134"/>
      <c r="G175" s="134" t="s">
        <v>329</v>
      </c>
      <c r="H175" s="135">
        <v>200.3</v>
      </c>
      <c r="I175" s="136"/>
      <c r="J175" s="134"/>
      <c r="K175" s="134"/>
      <c r="L175" s="137"/>
      <c r="M175" s="137"/>
      <c r="N175" s="137"/>
      <c r="O175" s="137"/>
      <c r="P175" s="137"/>
      <c r="Q175" s="137"/>
      <c r="R175" s="137"/>
      <c r="S175" s="138"/>
      <c r="T175" s="138"/>
      <c r="U175" s="134"/>
    </row>
    <row r="176" spans="1:21" outlineLevel="2">
      <c r="A176" s="3"/>
      <c r="B176" s="93"/>
      <c r="C176" s="93"/>
      <c r="D176" s="113" t="s">
        <v>138</v>
      </c>
      <c r="E176" s="114">
        <v>6</v>
      </c>
      <c r="F176" s="115" t="s">
        <v>330</v>
      </c>
      <c r="G176" s="116" t="s">
        <v>331</v>
      </c>
      <c r="H176" s="117">
        <v>420.63000000000005</v>
      </c>
      <c r="I176" s="118" t="s">
        <v>198</v>
      </c>
      <c r="J176" s="119"/>
      <c r="K176" s="120">
        <f>H176*J176</f>
        <v>0</v>
      </c>
      <c r="L176" s="121">
        <f>IF(D176="S",K176,"")</f>
        <v>0</v>
      </c>
      <c r="M176" s="122" t="str">
        <f>IF(OR(D176="P",D176="U"),K176,"")</f>
        <v/>
      </c>
      <c r="N176" s="122" t="str">
        <f>IF(D176="H",K176,"")</f>
        <v/>
      </c>
      <c r="O176" s="122" t="str">
        <f>IF(D176="V",K176,"")</f>
        <v/>
      </c>
      <c r="P176" s="123">
        <v>1.0999999999999999E-2</v>
      </c>
      <c r="Q176" s="123">
        <v>0</v>
      </c>
      <c r="R176" s="123">
        <v>0</v>
      </c>
      <c r="S176" s="124">
        <v>21</v>
      </c>
      <c r="T176" s="125">
        <f>K176*(S176+100)/100</f>
        <v>0</v>
      </c>
      <c r="U176" s="126"/>
    </row>
    <row r="177" spans="1:21" s="51" customFormat="1" ht="11.1" customHeight="1" outlineLevel="3">
      <c r="A177" s="42"/>
      <c r="B177" s="134"/>
      <c r="C177" s="134"/>
      <c r="D177" s="134"/>
      <c r="E177" s="134"/>
      <c r="F177" s="134"/>
      <c r="G177" s="134" t="s">
        <v>332</v>
      </c>
      <c r="H177" s="135">
        <v>420.63</v>
      </c>
      <c r="I177" s="136"/>
      <c r="J177" s="134"/>
      <c r="K177" s="134"/>
      <c r="L177" s="137"/>
      <c r="M177" s="137"/>
      <c r="N177" s="137"/>
      <c r="O177" s="137"/>
      <c r="P177" s="137"/>
      <c r="Q177" s="137"/>
      <c r="R177" s="137"/>
      <c r="S177" s="138"/>
      <c r="T177" s="138"/>
      <c r="U177" s="134"/>
    </row>
    <row r="178" spans="1:21" outlineLevel="1">
      <c r="A178" s="3"/>
      <c r="B178" s="94"/>
      <c r="C178" s="95" t="s">
        <v>333</v>
      </c>
      <c r="D178" s="96" t="s">
        <v>92</v>
      </c>
      <c r="E178" s="97"/>
      <c r="F178" s="97" t="s">
        <v>39</v>
      </c>
      <c r="G178" s="98" t="s">
        <v>334</v>
      </c>
      <c r="H178" s="97"/>
      <c r="I178" s="96"/>
      <c r="J178" s="97"/>
      <c r="K178" s="99">
        <f>SUBTOTAL(9,K180:K201)</f>
        <v>0</v>
      </c>
      <c r="L178" s="100">
        <f>SUBTOTAL(9,L180:L201)</f>
        <v>0</v>
      </c>
      <c r="M178" s="100">
        <f>SUBTOTAL(9,M180:M201)</f>
        <v>0</v>
      </c>
      <c r="N178" s="100">
        <f>SUBTOTAL(9,N180:N201)</f>
        <v>0</v>
      </c>
      <c r="O178" s="100">
        <f>SUBTOTAL(9,O180:O201)</f>
        <v>0</v>
      </c>
      <c r="P178" s="101">
        <f>SUMPRODUCT(P180:P201,H180:H201)</f>
        <v>0</v>
      </c>
      <c r="Q178" s="101">
        <f>SUMPRODUCT(Q180:Q201,H180:H201)</f>
        <v>0</v>
      </c>
      <c r="R178" s="101">
        <f>SUMPRODUCT(R180:R201,H180:H201)</f>
        <v>0</v>
      </c>
      <c r="S178" s="102">
        <f>SUMPRODUCT(S180:S201,K180:K201)/100</f>
        <v>0</v>
      </c>
      <c r="T178" s="102">
        <f>K178+S178</f>
        <v>0</v>
      </c>
      <c r="U178" s="93"/>
    </row>
    <row r="179" spans="1:21" s="133" customFormat="1" ht="270" outlineLevel="1">
      <c r="A179" s="127"/>
      <c r="B179" s="127"/>
      <c r="C179" s="127"/>
      <c r="D179" s="127"/>
      <c r="E179" s="127"/>
      <c r="F179" s="127"/>
      <c r="G179" s="128" t="s">
        <v>335</v>
      </c>
      <c r="H179" s="127"/>
      <c r="I179" s="129"/>
      <c r="J179" s="127"/>
      <c r="K179" s="127"/>
      <c r="L179" s="130"/>
      <c r="M179" s="130"/>
      <c r="N179" s="130"/>
      <c r="O179" s="130"/>
      <c r="P179" s="131"/>
      <c r="Q179" s="127"/>
      <c r="R179" s="127"/>
      <c r="S179" s="132"/>
      <c r="T179" s="132"/>
      <c r="U179" s="127"/>
    </row>
    <row r="180" spans="1:21" outlineLevel="2">
      <c r="A180" s="3"/>
      <c r="B180" s="103"/>
      <c r="C180" s="104"/>
      <c r="D180" s="105"/>
      <c r="E180" s="106" t="s">
        <v>94</v>
      </c>
      <c r="F180" s="107"/>
      <c r="G180" s="108"/>
      <c r="H180" s="107"/>
      <c r="I180" s="105"/>
      <c r="J180" s="107"/>
      <c r="K180" s="109"/>
      <c r="L180" s="110"/>
      <c r="M180" s="110"/>
      <c r="N180" s="110"/>
      <c r="O180" s="110"/>
      <c r="P180" s="111"/>
      <c r="Q180" s="111"/>
      <c r="R180" s="111"/>
      <c r="S180" s="112"/>
      <c r="T180" s="112"/>
      <c r="U180" s="93"/>
    </row>
    <row r="181" spans="1:21" outlineLevel="2">
      <c r="A181" s="3"/>
      <c r="B181" s="93"/>
      <c r="C181" s="93"/>
      <c r="D181" s="113" t="s">
        <v>95</v>
      </c>
      <c r="E181" s="114">
        <v>1</v>
      </c>
      <c r="F181" s="115" t="s">
        <v>336</v>
      </c>
      <c r="G181" s="116" t="s">
        <v>337</v>
      </c>
      <c r="H181" s="117">
        <v>1</v>
      </c>
      <c r="I181" s="118" t="s">
        <v>338</v>
      </c>
      <c r="J181" s="119"/>
      <c r="K181" s="120">
        <f t="shared" ref="K181:K182" si="105">H181*J181</f>
        <v>0</v>
      </c>
      <c r="L181" s="121" t="str">
        <f t="shared" ref="L181:L182" si="106">IF(D181="S",K181,"")</f>
        <v/>
      </c>
      <c r="M181" s="122">
        <f t="shared" ref="M181:M182" si="107">IF(OR(D181="P",D181="U"),K181,"")</f>
        <v>0</v>
      </c>
      <c r="N181" s="122" t="str">
        <f t="shared" ref="N181:N182" si="108">IF(D181="H",K181,"")</f>
        <v/>
      </c>
      <c r="O181" s="122" t="str">
        <f t="shared" ref="O181:O182" si="109">IF(D181="V",K181,"")</f>
        <v/>
      </c>
      <c r="P181" s="123">
        <v>0</v>
      </c>
      <c r="Q181" s="123">
        <v>0</v>
      </c>
      <c r="R181" s="123">
        <v>0</v>
      </c>
      <c r="S181" s="124">
        <v>21</v>
      </c>
      <c r="T181" s="125">
        <f t="shared" ref="T181:T182" si="110">K181*(S181+100)/100</f>
        <v>0</v>
      </c>
      <c r="U181" s="126"/>
    </row>
    <row r="182" spans="1:21" outlineLevel="2">
      <c r="A182" s="3"/>
      <c r="B182" s="93"/>
      <c r="C182" s="93"/>
      <c r="D182" s="113" t="s">
        <v>138</v>
      </c>
      <c r="E182" s="114">
        <v>2</v>
      </c>
      <c r="F182" s="115" t="s">
        <v>336</v>
      </c>
      <c r="G182" s="116" t="s">
        <v>339</v>
      </c>
      <c r="H182" s="117">
        <v>1</v>
      </c>
      <c r="I182" s="118" t="s">
        <v>198</v>
      </c>
      <c r="J182" s="119"/>
      <c r="K182" s="120">
        <f t="shared" si="105"/>
        <v>0</v>
      </c>
      <c r="L182" s="121">
        <f t="shared" si="106"/>
        <v>0</v>
      </c>
      <c r="M182" s="122" t="str">
        <f t="shared" si="107"/>
        <v/>
      </c>
      <c r="N182" s="122" t="str">
        <f t="shared" si="108"/>
        <v/>
      </c>
      <c r="O182" s="122" t="str">
        <f t="shared" si="109"/>
        <v/>
      </c>
      <c r="P182" s="123">
        <v>0</v>
      </c>
      <c r="Q182" s="123">
        <v>0</v>
      </c>
      <c r="R182" s="123">
        <v>0</v>
      </c>
      <c r="S182" s="124">
        <v>21</v>
      </c>
      <c r="T182" s="125">
        <f t="shared" si="110"/>
        <v>0</v>
      </c>
      <c r="U182" s="126"/>
    </row>
    <row r="183" spans="1:21" s="133" customFormat="1" ht="56.25" outlineLevel="2">
      <c r="A183" s="127"/>
      <c r="B183" s="127"/>
      <c r="C183" s="127"/>
      <c r="D183" s="127"/>
      <c r="E183" s="127"/>
      <c r="F183" s="127"/>
      <c r="G183" s="128" t="s">
        <v>340</v>
      </c>
      <c r="H183" s="127"/>
      <c r="I183" s="129"/>
      <c r="J183" s="127"/>
      <c r="K183" s="127"/>
      <c r="L183" s="130"/>
      <c r="M183" s="130"/>
      <c r="N183" s="130"/>
      <c r="O183" s="130"/>
      <c r="P183" s="131"/>
      <c r="Q183" s="127"/>
      <c r="R183" s="127"/>
      <c r="S183" s="132"/>
      <c r="T183" s="132"/>
      <c r="U183" s="127"/>
    </row>
    <row r="184" spans="1:21" outlineLevel="2">
      <c r="A184" s="3"/>
      <c r="B184" s="93"/>
      <c r="C184" s="93"/>
      <c r="D184" s="113" t="s">
        <v>95</v>
      </c>
      <c r="E184" s="114">
        <v>3</v>
      </c>
      <c r="F184" s="115" t="s">
        <v>341</v>
      </c>
      <c r="G184" s="116" t="s">
        <v>342</v>
      </c>
      <c r="H184" s="117">
        <v>1</v>
      </c>
      <c r="I184" s="118" t="s">
        <v>338</v>
      </c>
      <c r="J184" s="119"/>
      <c r="K184" s="120">
        <f t="shared" ref="K184:K185" si="111">H184*J184</f>
        <v>0</v>
      </c>
      <c r="L184" s="121" t="str">
        <f t="shared" ref="L184:L185" si="112">IF(D184="S",K184,"")</f>
        <v/>
      </c>
      <c r="M184" s="122">
        <f t="shared" ref="M184:M185" si="113">IF(OR(D184="P",D184="U"),K184,"")</f>
        <v>0</v>
      </c>
      <c r="N184" s="122" t="str">
        <f t="shared" ref="N184:N185" si="114">IF(D184="H",K184,"")</f>
        <v/>
      </c>
      <c r="O184" s="122" t="str">
        <f t="shared" ref="O184:O185" si="115">IF(D184="V",K184,"")</f>
        <v/>
      </c>
      <c r="P184" s="123">
        <v>0</v>
      </c>
      <c r="Q184" s="123">
        <v>0</v>
      </c>
      <c r="R184" s="123">
        <v>0</v>
      </c>
      <c r="S184" s="124">
        <v>21</v>
      </c>
      <c r="T184" s="125">
        <f t="shared" ref="T184:T185" si="116">K184*(S184+100)/100</f>
        <v>0</v>
      </c>
      <c r="U184" s="126"/>
    </row>
    <row r="185" spans="1:21" outlineLevel="2">
      <c r="A185" s="3"/>
      <c r="B185" s="93"/>
      <c r="C185" s="93"/>
      <c r="D185" s="113" t="s">
        <v>138</v>
      </c>
      <c r="E185" s="114">
        <v>4</v>
      </c>
      <c r="F185" s="115" t="s">
        <v>341</v>
      </c>
      <c r="G185" s="116" t="s">
        <v>343</v>
      </c>
      <c r="H185" s="117">
        <v>1</v>
      </c>
      <c r="I185" s="118" t="s">
        <v>198</v>
      </c>
      <c r="J185" s="119"/>
      <c r="K185" s="120">
        <f t="shared" si="111"/>
        <v>0</v>
      </c>
      <c r="L185" s="121">
        <f t="shared" si="112"/>
        <v>0</v>
      </c>
      <c r="M185" s="122" t="str">
        <f t="shared" si="113"/>
        <v/>
      </c>
      <c r="N185" s="122" t="str">
        <f t="shared" si="114"/>
        <v/>
      </c>
      <c r="O185" s="122" t="str">
        <f t="shared" si="115"/>
        <v/>
      </c>
      <c r="P185" s="123">
        <v>0</v>
      </c>
      <c r="Q185" s="123">
        <v>0</v>
      </c>
      <c r="R185" s="123">
        <v>0</v>
      </c>
      <c r="S185" s="124">
        <v>21</v>
      </c>
      <c r="T185" s="125">
        <f t="shared" si="116"/>
        <v>0</v>
      </c>
      <c r="U185" s="126"/>
    </row>
    <row r="186" spans="1:21" s="133" customFormat="1" ht="33.75" outlineLevel="2">
      <c r="A186" s="127"/>
      <c r="B186" s="127"/>
      <c r="C186" s="127"/>
      <c r="D186" s="127"/>
      <c r="E186" s="127"/>
      <c r="F186" s="127"/>
      <c r="G186" s="128" t="s">
        <v>344</v>
      </c>
      <c r="H186" s="127"/>
      <c r="I186" s="129"/>
      <c r="J186" s="127"/>
      <c r="K186" s="127"/>
      <c r="L186" s="130"/>
      <c r="M186" s="130"/>
      <c r="N186" s="130"/>
      <c r="O186" s="130"/>
      <c r="P186" s="131"/>
      <c r="Q186" s="127"/>
      <c r="R186" s="127"/>
      <c r="S186" s="132"/>
      <c r="T186" s="132"/>
      <c r="U186" s="127"/>
    </row>
    <row r="187" spans="1:21" outlineLevel="2">
      <c r="A187" s="3"/>
      <c r="B187" s="93"/>
      <c r="C187" s="93"/>
      <c r="D187" s="113" t="s">
        <v>95</v>
      </c>
      <c r="E187" s="114">
        <v>5</v>
      </c>
      <c r="F187" s="115" t="s">
        <v>345</v>
      </c>
      <c r="G187" s="116" t="s">
        <v>346</v>
      </c>
      <c r="H187" s="117">
        <v>1</v>
      </c>
      <c r="I187" s="118" t="s">
        <v>338</v>
      </c>
      <c r="J187" s="119"/>
      <c r="K187" s="120">
        <f t="shared" ref="K187:K188" si="117">H187*J187</f>
        <v>0</v>
      </c>
      <c r="L187" s="121" t="str">
        <f t="shared" ref="L187:L188" si="118">IF(D187="S",K187,"")</f>
        <v/>
      </c>
      <c r="M187" s="122">
        <f t="shared" ref="M187:M188" si="119">IF(OR(D187="P",D187="U"),K187,"")</f>
        <v>0</v>
      </c>
      <c r="N187" s="122" t="str">
        <f t="shared" ref="N187:N188" si="120">IF(D187="H",K187,"")</f>
        <v/>
      </c>
      <c r="O187" s="122" t="str">
        <f t="shared" ref="O187:O188" si="121">IF(D187="V",K187,"")</f>
        <v/>
      </c>
      <c r="P187" s="123">
        <v>0</v>
      </c>
      <c r="Q187" s="123">
        <v>0</v>
      </c>
      <c r="R187" s="123">
        <v>0</v>
      </c>
      <c r="S187" s="124">
        <v>21</v>
      </c>
      <c r="T187" s="125">
        <f t="shared" ref="T187:T188" si="122">K187*(S187+100)/100</f>
        <v>0</v>
      </c>
      <c r="U187" s="126"/>
    </row>
    <row r="188" spans="1:21" outlineLevel="2">
      <c r="A188" s="3"/>
      <c r="B188" s="93"/>
      <c r="C188" s="93"/>
      <c r="D188" s="113" t="s">
        <v>138</v>
      </c>
      <c r="E188" s="114">
        <v>6</v>
      </c>
      <c r="F188" s="115" t="s">
        <v>345</v>
      </c>
      <c r="G188" s="116" t="s">
        <v>347</v>
      </c>
      <c r="H188" s="117">
        <v>1</v>
      </c>
      <c r="I188" s="118" t="s">
        <v>198</v>
      </c>
      <c r="J188" s="119"/>
      <c r="K188" s="120">
        <f t="shared" si="117"/>
        <v>0</v>
      </c>
      <c r="L188" s="121">
        <f t="shared" si="118"/>
        <v>0</v>
      </c>
      <c r="M188" s="122" t="str">
        <f t="shared" si="119"/>
        <v/>
      </c>
      <c r="N188" s="122" t="str">
        <f t="shared" si="120"/>
        <v/>
      </c>
      <c r="O188" s="122" t="str">
        <f t="shared" si="121"/>
        <v/>
      </c>
      <c r="P188" s="123">
        <v>0</v>
      </c>
      <c r="Q188" s="123">
        <v>0</v>
      </c>
      <c r="R188" s="123">
        <v>0</v>
      </c>
      <c r="S188" s="124">
        <v>21</v>
      </c>
      <c r="T188" s="125">
        <f t="shared" si="122"/>
        <v>0</v>
      </c>
      <c r="U188" s="126"/>
    </row>
    <row r="189" spans="1:21" s="133" customFormat="1" ht="33.75" outlineLevel="2">
      <c r="A189" s="127"/>
      <c r="B189" s="127"/>
      <c r="C189" s="127"/>
      <c r="D189" s="127"/>
      <c r="E189" s="127"/>
      <c r="F189" s="127"/>
      <c r="G189" s="128" t="s">
        <v>348</v>
      </c>
      <c r="H189" s="127"/>
      <c r="I189" s="129"/>
      <c r="J189" s="127"/>
      <c r="K189" s="127"/>
      <c r="L189" s="130"/>
      <c r="M189" s="130"/>
      <c r="N189" s="130"/>
      <c r="O189" s="130"/>
      <c r="P189" s="131"/>
      <c r="Q189" s="127"/>
      <c r="R189" s="127"/>
      <c r="S189" s="132"/>
      <c r="T189" s="132"/>
      <c r="U189" s="127"/>
    </row>
    <row r="190" spans="1:21" outlineLevel="2">
      <c r="A190" s="3"/>
      <c r="B190" s="93"/>
      <c r="C190" s="93"/>
      <c r="D190" s="113" t="s">
        <v>95</v>
      </c>
      <c r="E190" s="114">
        <v>7</v>
      </c>
      <c r="F190" s="115" t="s">
        <v>349</v>
      </c>
      <c r="G190" s="116" t="s">
        <v>350</v>
      </c>
      <c r="H190" s="117">
        <v>1</v>
      </c>
      <c r="I190" s="118" t="s">
        <v>338</v>
      </c>
      <c r="J190" s="119"/>
      <c r="K190" s="120">
        <f t="shared" ref="K190:K191" si="123">H190*J190</f>
        <v>0</v>
      </c>
      <c r="L190" s="121" t="str">
        <f t="shared" ref="L190:L191" si="124">IF(D190="S",K190,"")</f>
        <v/>
      </c>
      <c r="M190" s="122">
        <f t="shared" ref="M190:M191" si="125">IF(OR(D190="P",D190="U"),K190,"")</f>
        <v>0</v>
      </c>
      <c r="N190" s="122" t="str">
        <f t="shared" ref="N190:N191" si="126">IF(D190="H",K190,"")</f>
        <v/>
      </c>
      <c r="O190" s="122" t="str">
        <f t="shared" ref="O190:O191" si="127">IF(D190="V",K190,"")</f>
        <v/>
      </c>
      <c r="P190" s="123">
        <v>0</v>
      </c>
      <c r="Q190" s="123">
        <v>0</v>
      </c>
      <c r="R190" s="123">
        <v>0</v>
      </c>
      <c r="S190" s="124">
        <v>21</v>
      </c>
      <c r="T190" s="125">
        <f t="shared" ref="T190:T191" si="128">K190*(S190+100)/100</f>
        <v>0</v>
      </c>
      <c r="U190" s="126"/>
    </row>
    <row r="191" spans="1:21" outlineLevel="2">
      <c r="A191" s="3"/>
      <c r="B191" s="93"/>
      <c r="C191" s="93"/>
      <c r="D191" s="113" t="s">
        <v>138</v>
      </c>
      <c r="E191" s="114">
        <v>8</v>
      </c>
      <c r="F191" s="115" t="s">
        <v>349</v>
      </c>
      <c r="G191" s="116" t="s">
        <v>351</v>
      </c>
      <c r="H191" s="117">
        <v>1</v>
      </c>
      <c r="I191" s="118" t="s">
        <v>198</v>
      </c>
      <c r="J191" s="119"/>
      <c r="K191" s="120">
        <f t="shared" si="123"/>
        <v>0</v>
      </c>
      <c r="L191" s="121">
        <f t="shared" si="124"/>
        <v>0</v>
      </c>
      <c r="M191" s="122" t="str">
        <f t="shared" si="125"/>
        <v/>
      </c>
      <c r="N191" s="122" t="str">
        <f t="shared" si="126"/>
        <v/>
      </c>
      <c r="O191" s="122" t="str">
        <f t="shared" si="127"/>
        <v/>
      </c>
      <c r="P191" s="123">
        <v>0</v>
      </c>
      <c r="Q191" s="123">
        <v>0</v>
      </c>
      <c r="R191" s="123">
        <v>0</v>
      </c>
      <c r="S191" s="124">
        <v>21</v>
      </c>
      <c r="T191" s="125">
        <f t="shared" si="128"/>
        <v>0</v>
      </c>
      <c r="U191" s="126"/>
    </row>
    <row r="192" spans="1:21" s="133" customFormat="1" ht="90" outlineLevel="2">
      <c r="A192" s="127"/>
      <c r="B192" s="127"/>
      <c r="C192" s="127"/>
      <c r="D192" s="127"/>
      <c r="E192" s="127"/>
      <c r="F192" s="127"/>
      <c r="G192" s="128" t="s">
        <v>352</v>
      </c>
      <c r="H192" s="127"/>
      <c r="I192" s="129"/>
      <c r="J192" s="127"/>
      <c r="K192" s="127"/>
      <c r="L192" s="130"/>
      <c r="M192" s="130"/>
      <c r="N192" s="130"/>
      <c r="O192" s="130"/>
      <c r="P192" s="131"/>
      <c r="Q192" s="127"/>
      <c r="R192" s="127"/>
      <c r="S192" s="132"/>
      <c r="T192" s="132"/>
      <c r="U192" s="127"/>
    </row>
    <row r="193" spans="1:21" outlineLevel="2">
      <c r="A193" s="3"/>
      <c r="B193" s="93"/>
      <c r="C193" s="93"/>
      <c r="D193" s="113" t="s">
        <v>95</v>
      </c>
      <c r="E193" s="114">
        <v>9</v>
      </c>
      <c r="F193" s="115" t="s">
        <v>353</v>
      </c>
      <c r="G193" s="116" t="s">
        <v>354</v>
      </c>
      <c r="H193" s="117">
        <v>1</v>
      </c>
      <c r="I193" s="118" t="s">
        <v>338</v>
      </c>
      <c r="J193" s="119"/>
      <c r="K193" s="120">
        <f t="shared" ref="K193:K194" si="129">H193*J193</f>
        <v>0</v>
      </c>
      <c r="L193" s="121" t="str">
        <f t="shared" ref="L193:L194" si="130">IF(D193="S",K193,"")</f>
        <v/>
      </c>
      <c r="M193" s="122">
        <f t="shared" ref="M193:M194" si="131">IF(OR(D193="P",D193="U"),K193,"")</f>
        <v>0</v>
      </c>
      <c r="N193" s="122" t="str">
        <f t="shared" ref="N193:N194" si="132">IF(D193="H",K193,"")</f>
        <v/>
      </c>
      <c r="O193" s="122" t="str">
        <f t="shared" ref="O193:O194" si="133">IF(D193="V",K193,"")</f>
        <v/>
      </c>
      <c r="P193" s="123">
        <v>0</v>
      </c>
      <c r="Q193" s="123">
        <v>0</v>
      </c>
      <c r="R193" s="123">
        <v>0</v>
      </c>
      <c r="S193" s="124">
        <v>21</v>
      </c>
      <c r="T193" s="125">
        <f t="shared" ref="T193:T194" si="134">K193*(S193+100)/100</f>
        <v>0</v>
      </c>
      <c r="U193" s="126"/>
    </row>
    <row r="194" spans="1:21" outlineLevel="2">
      <c r="A194" s="3"/>
      <c r="B194" s="93"/>
      <c r="C194" s="93"/>
      <c r="D194" s="113" t="s">
        <v>138</v>
      </c>
      <c r="E194" s="114">
        <v>10</v>
      </c>
      <c r="F194" s="115" t="s">
        <v>353</v>
      </c>
      <c r="G194" s="116" t="s">
        <v>355</v>
      </c>
      <c r="H194" s="117">
        <v>1</v>
      </c>
      <c r="I194" s="118" t="s">
        <v>198</v>
      </c>
      <c r="J194" s="119"/>
      <c r="K194" s="120">
        <f t="shared" si="129"/>
        <v>0</v>
      </c>
      <c r="L194" s="121">
        <f t="shared" si="130"/>
        <v>0</v>
      </c>
      <c r="M194" s="122" t="str">
        <f t="shared" si="131"/>
        <v/>
      </c>
      <c r="N194" s="122" t="str">
        <f t="shared" si="132"/>
        <v/>
      </c>
      <c r="O194" s="122" t="str">
        <f t="shared" si="133"/>
        <v/>
      </c>
      <c r="P194" s="123">
        <v>0</v>
      </c>
      <c r="Q194" s="123">
        <v>0</v>
      </c>
      <c r="R194" s="123">
        <v>0</v>
      </c>
      <c r="S194" s="124">
        <v>21</v>
      </c>
      <c r="T194" s="125">
        <f t="shared" si="134"/>
        <v>0</v>
      </c>
      <c r="U194" s="126"/>
    </row>
    <row r="195" spans="1:21" s="133" customFormat="1" ht="67.5" outlineLevel="2">
      <c r="A195" s="127"/>
      <c r="B195" s="127"/>
      <c r="C195" s="127"/>
      <c r="D195" s="127"/>
      <c r="E195" s="127"/>
      <c r="F195" s="127"/>
      <c r="G195" s="128" t="s">
        <v>356</v>
      </c>
      <c r="H195" s="127"/>
      <c r="I195" s="129"/>
      <c r="J195" s="127"/>
      <c r="K195" s="127"/>
      <c r="L195" s="130"/>
      <c r="M195" s="130"/>
      <c r="N195" s="130"/>
      <c r="O195" s="130"/>
      <c r="P195" s="131"/>
      <c r="Q195" s="127"/>
      <c r="R195" s="127"/>
      <c r="S195" s="132"/>
      <c r="T195" s="132"/>
      <c r="U195" s="127"/>
    </row>
    <row r="196" spans="1:21" outlineLevel="2">
      <c r="A196" s="3"/>
      <c r="B196" s="93"/>
      <c r="C196" s="93"/>
      <c r="D196" s="113" t="s">
        <v>95</v>
      </c>
      <c r="E196" s="114">
        <v>11</v>
      </c>
      <c r="F196" s="115" t="s">
        <v>357</v>
      </c>
      <c r="G196" s="116" t="s">
        <v>358</v>
      </c>
      <c r="H196" s="117">
        <v>1</v>
      </c>
      <c r="I196" s="118" t="s">
        <v>338</v>
      </c>
      <c r="J196" s="119"/>
      <c r="K196" s="120">
        <f t="shared" ref="K196:K197" si="135">H196*J196</f>
        <v>0</v>
      </c>
      <c r="L196" s="121" t="str">
        <f t="shared" ref="L196:L197" si="136">IF(D196="S",K196,"")</f>
        <v/>
      </c>
      <c r="M196" s="122">
        <f t="shared" ref="M196:M197" si="137">IF(OR(D196="P",D196="U"),K196,"")</f>
        <v>0</v>
      </c>
      <c r="N196" s="122" t="str">
        <f t="shared" ref="N196:N197" si="138">IF(D196="H",K196,"")</f>
        <v/>
      </c>
      <c r="O196" s="122" t="str">
        <f t="shared" ref="O196:O197" si="139">IF(D196="V",K196,"")</f>
        <v/>
      </c>
      <c r="P196" s="123">
        <v>0</v>
      </c>
      <c r="Q196" s="123">
        <v>0</v>
      </c>
      <c r="R196" s="123">
        <v>0</v>
      </c>
      <c r="S196" s="124">
        <v>21</v>
      </c>
      <c r="T196" s="125">
        <f t="shared" ref="T196:T197" si="140">K196*(S196+100)/100</f>
        <v>0</v>
      </c>
      <c r="U196" s="126"/>
    </row>
    <row r="197" spans="1:21" outlineLevel="2">
      <c r="A197" s="3"/>
      <c r="B197" s="93"/>
      <c r="C197" s="93"/>
      <c r="D197" s="113" t="s">
        <v>138</v>
      </c>
      <c r="E197" s="114">
        <v>12</v>
      </c>
      <c r="F197" s="115" t="s">
        <v>357</v>
      </c>
      <c r="G197" s="116" t="s">
        <v>359</v>
      </c>
      <c r="H197" s="117">
        <v>1</v>
      </c>
      <c r="I197" s="118" t="s">
        <v>198</v>
      </c>
      <c r="J197" s="119"/>
      <c r="K197" s="120">
        <f t="shared" si="135"/>
        <v>0</v>
      </c>
      <c r="L197" s="121">
        <f t="shared" si="136"/>
        <v>0</v>
      </c>
      <c r="M197" s="122" t="str">
        <f t="shared" si="137"/>
        <v/>
      </c>
      <c r="N197" s="122" t="str">
        <f t="shared" si="138"/>
        <v/>
      </c>
      <c r="O197" s="122" t="str">
        <f t="shared" si="139"/>
        <v/>
      </c>
      <c r="P197" s="123">
        <v>0</v>
      </c>
      <c r="Q197" s="123">
        <v>0</v>
      </c>
      <c r="R197" s="123">
        <v>0</v>
      </c>
      <c r="S197" s="124">
        <v>21</v>
      </c>
      <c r="T197" s="125">
        <f t="shared" si="140"/>
        <v>0</v>
      </c>
      <c r="U197" s="126"/>
    </row>
    <row r="198" spans="1:21" s="133" customFormat="1" ht="45" outlineLevel="2">
      <c r="A198" s="127"/>
      <c r="B198" s="127"/>
      <c r="C198" s="127"/>
      <c r="D198" s="127"/>
      <c r="E198" s="127"/>
      <c r="F198" s="127"/>
      <c r="G198" s="128" t="s">
        <v>360</v>
      </c>
      <c r="H198" s="127"/>
      <c r="I198" s="129"/>
      <c r="J198" s="127"/>
      <c r="K198" s="127"/>
      <c r="L198" s="130"/>
      <c r="M198" s="130"/>
      <c r="N198" s="130"/>
      <c r="O198" s="130"/>
      <c r="P198" s="131"/>
      <c r="Q198" s="127"/>
      <c r="R198" s="127"/>
      <c r="S198" s="132"/>
      <c r="T198" s="132"/>
      <c r="U198" s="127"/>
    </row>
    <row r="199" spans="1:21" outlineLevel="2">
      <c r="A199" s="3"/>
      <c r="B199" s="93"/>
      <c r="C199" s="93"/>
      <c r="D199" s="113" t="s">
        <v>95</v>
      </c>
      <c r="E199" s="114">
        <v>13</v>
      </c>
      <c r="F199" s="115" t="s">
        <v>361</v>
      </c>
      <c r="G199" s="116" t="s">
        <v>362</v>
      </c>
      <c r="H199" s="117">
        <v>2</v>
      </c>
      <c r="I199" s="118" t="s">
        <v>338</v>
      </c>
      <c r="J199" s="119"/>
      <c r="K199" s="120">
        <f t="shared" ref="K199:K200" si="141">H199*J199</f>
        <v>0</v>
      </c>
      <c r="L199" s="121" t="str">
        <f t="shared" ref="L199:L200" si="142">IF(D199="S",K199,"")</f>
        <v/>
      </c>
      <c r="M199" s="122">
        <f t="shared" ref="M199:M200" si="143">IF(OR(D199="P",D199="U"),K199,"")</f>
        <v>0</v>
      </c>
      <c r="N199" s="122" t="str">
        <f t="shared" ref="N199:N200" si="144">IF(D199="H",K199,"")</f>
        <v/>
      </c>
      <c r="O199" s="122" t="str">
        <f t="shared" ref="O199:O200" si="145">IF(D199="V",K199,"")</f>
        <v/>
      </c>
      <c r="P199" s="123">
        <v>0</v>
      </c>
      <c r="Q199" s="123">
        <v>0</v>
      </c>
      <c r="R199" s="123">
        <v>0</v>
      </c>
      <c r="S199" s="124">
        <v>21</v>
      </c>
      <c r="T199" s="125">
        <f t="shared" ref="T199:T200" si="146">K199*(S199+100)/100</f>
        <v>0</v>
      </c>
      <c r="U199" s="126"/>
    </row>
    <row r="200" spans="1:21" outlineLevel="2">
      <c r="A200" s="3"/>
      <c r="B200" s="93"/>
      <c r="C200" s="93"/>
      <c r="D200" s="113" t="s">
        <v>138</v>
      </c>
      <c r="E200" s="114">
        <v>14</v>
      </c>
      <c r="F200" s="115" t="s">
        <v>361</v>
      </c>
      <c r="G200" s="116" t="s">
        <v>363</v>
      </c>
      <c r="H200" s="117">
        <v>2</v>
      </c>
      <c r="I200" s="118" t="s">
        <v>198</v>
      </c>
      <c r="J200" s="119"/>
      <c r="K200" s="120">
        <f t="shared" si="141"/>
        <v>0</v>
      </c>
      <c r="L200" s="121">
        <f t="shared" si="142"/>
        <v>0</v>
      </c>
      <c r="M200" s="122" t="str">
        <f t="shared" si="143"/>
        <v/>
      </c>
      <c r="N200" s="122" t="str">
        <f t="shared" si="144"/>
        <v/>
      </c>
      <c r="O200" s="122" t="str">
        <f t="shared" si="145"/>
        <v/>
      </c>
      <c r="P200" s="123">
        <v>0</v>
      </c>
      <c r="Q200" s="123">
        <v>0</v>
      </c>
      <c r="R200" s="123">
        <v>0</v>
      </c>
      <c r="S200" s="124">
        <v>21</v>
      </c>
      <c r="T200" s="125">
        <f t="shared" si="146"/>
        <v>0</v>
      </c>
      <c r="U200" s="126"/>
    </row>
    <row r="201" spans="1:21" s="133" customFormat="1" ht="67.5" outlineLevel="2">
      <c r="A201" s="127"/>
      <c r="B201" s="127"/>
      <c r="C201" s="127"/>
      <c r="D201" s="127"/>
      <c r="E201" s="127"/>
      <c r="F201" s="127"/>
      <c r="G201" s="128" t="s">
        <v>364</v>
      </c>
      <c r="H201" s="127"/>
      <c r="I201" s="129"/>
      <c r="J201" s="127"/>
      <c r="K201" s="127"/>
      <c r="L201" s="130"/>
      <c r="M201" s="130"/>
      <c r="N201" s="130"/>
      <c r="O201" s="130"/>
      <c r="P201" s="131"/>
      <c r="Q201" s="127"/>
      <c r="R201" s="127"/>
      <c r="S201" s="132"/>
      <c r="T201" s="132"/>
      <c r="U201" s="127"/>
    </row>
    <row r="202" spans="1:21" outlineLevel="1">
      <c r="A202" s="3"/>
      <c r="B202" s="94"/>
      <c r="C202" s="95" t="s">
        <v>365</v>
      </c>
      <c r="D202" s="96" t="s">
        <v>92</v>
      </c>
      <c r="E202" s="97"/>
      <c r="F202" s="97" t="s">
        <v>39</v>
      </c>
      <c r="G202" s="98" t="s">
        <v>366</v>
      </c>
      <c r="H202" s="97"/>
      <c r="I202" s="96"/>
      <c r="J202" s="97"/>
      <c r="K202" s="99">
        <f>SUBTOTAL(9,K204:K214)</f>
        <v>0</v>
      </c>
      <c r="L202" s="100">
        <f>SUBTOTAL(9,L204:L214)</f>
        <v>0</v>
      </c>
      <c r="M202" s="100">
        <f>SUBTOTAL(9,M204:M214)</f>
        <v>0</v>
      </c>
      <c r="N202" s="100">
        <f>SUBTOTAL(9,N204:N214)</f>
        <v>0</v>
      </c>
      <c r="O202" s="100">
        <f>SUBTOTAL(9,O204:O214)</f>
        <v>0</v>
      </c>
      <c r="P202" s="101">
        <f>SUMPRODUCT(P204:P214,H204:H214)</f>
        <v>1.0723200000005484</v>
      </c>
      <c r="Q202" s="101">
        <f>SUMPRODUCT(Q204:Q214,H204:H214)</f>
        <v>0</v>
      </c>
      <c r="R202" s="101">
        <f>SUMPRODUCT(R204:R214,H204:H214)</f>
        <v>7.7250000000021828</v>
      </c>
      <c r="S202" s="102">
        <f>SUMPRODUCT(S204:S214,K204:K214)/100</f>
        <v>0</v>
      </c>
      <c r="T202" s="102">
        <f>K202+S202</f>
        <v>0</v>
      </c>
      <c r="U202" s="93"/>
    </row>
    <row r="203" spans="1:21" s="133" customFormat="1" ht="33.75" outlineLevel="1">
      <c r="A203" s="127"/>
      <c r="B203" s="127"/>
      <c r="C203" s="127"/>
      <c r="D203" s="127"/>
      <c r="E203" s="127"/>
      <c r="F203" s="127"/>
      <c r="G203" s="128" t="s">
        <v>367</v>
      </c>
      <c r="H203" s="127"/>
      <c r="I203" s="129"/>
      <c r="J203" s="127"/>
      <c r="K203" s="127"/>
      <c r="L203" s="130"/>
      <c r="M203" s="130"/>
      <c r="N203" s="130"/>
      <c r="O203" s="130"/>
      <c r="P203" s="131"/>
      <c r="Q203" s="127"/>
      <c r="R203" s="127"/>
      <c r="S203" s="132"/>
      <c r="T203" s="132"/>
      <c r="U203" s="127"/>
    </row>
    <row r="204" spans="1:21" outlineLevel="2">
      <c r="A204" s="3"/>
      <c r="B204" s="103"/>
      <c r="C204" s="104"/>
      <c r="D204" s="105"/>
      <c r="E204" s="106" t="s">
        <v>94</v>
      </c>
      <c r="F204" s="107"/>
      <c r="G204" s="108"/>
      <c r="H204" s="107"/>
      <c r="I204" s="105"/>
      <c r="J204" s="107"/>
      <c r="K204" s="109"/>
      <c r="L204" s="110"/>
      <c r="M204" s="110"/>
      <c r="N204" s="110"/>
      <c r="O204" s="110"/>
      <c r="P204" s="111"/>
      <c r="Q204" s="111"/>
      <c r="R204" s="111"/>
      <c r="S204" s="112"/>
      <c r="T204" s="112"/>
      <c r="U204" s="93"/>
    </row>
    <row r="205" spans="1:21" outlineLevel="2">
      <c r="A205" s="3"/>
      <c r="B205" s="93"/>
      <c r="C205" s="93"/>
      <c r="D205" s="113" t="s">
        <v>95</v>
      </c>
      <c r="E205" s="114">
        <v>1</v>
      </c>
      <c r="F205" s="115" t="s">
        <v>368</v>
      </c>
      <c r="G205" s="116" t="s">
        <v>369</v>
      </c>
      <c r="H205" s="117">
        <v>3</v>
      </c>
      <c r="I205" s="118" t="s">
        <v>198</v>
      </c>
      <c r="J205" s="119"/>
      <c r="K205" s="120">
        <f t="shared" ref="K205:K206" si="147">H205*J205</f>
        <v>0</v>
      </c>
      <c r="L205" s="121" t="str">
        <f t="shared" ref="L205:L206" si="148">IF(D205="S",K205,"")</f>
        <v/>
      </c>
      <c r="M205" s="122">
        <f t="shared" ref="M205:M206" si="149">IF(OR(D205="P",D205="U"),K205,"")</f>
        <v>0</v>
      </c>
      <c r="N205" s="122" t="str">
        <f t="shared" ref="N205:N206" si="150">IF(D205="H",K205,"")</f>
        <v/>
      </c>
      <c r="O205" s="122" t="str">
        <f t="shared" ref="O205:O206" si="151">IF(D205="V",K205,"")</f>
        <v/>
      </c>
      <c r="P205" s="123">
        <v>0.35744000000018278</v>
      </c>
      <c r="Q205" s="123">
        <v>0</v>
      </c>
      <c r="R205" s="123">
        <v>2.5750000000007276</v>
      </c>
      <c r="S205" s="124">
        <v>21</v>
      </c>
      <c r="T205" s="125">
        <f t="shared" ref="T205:T206" si="152">K205*(S205+100)/100</f>
        <v>0</v>
      </c>
      <c r="U205" s="126"/>
    </row>
    <row r="206" spans="1:21" outlineLevel="2">
      <c r="A206" s="3"/>
      <c r="B206" s="93"/>
      <c r="C206" s="93"/>
      <c r="D206" s="113" t="s">
        <v>138</v>
      </c>
      <c r="E206" s="114">
        <v>2</v>
      </c>
      <c r="F206" s="115" t="s">
        <v>370</v>
      </c>
      <c r="G206" s="116" t="s">
        <v>371</v>
      </c>
      <c r="H206" s="117">
        <v>9</v>
      </c>
      <c r="I206" s="118" t="s">
        <v>198</v>
      </c>
      <c r="J206" s="119"/>
      <c r="K206" s="120">
        <f t="shared" si="147"/>
        <v>0</v>
      </c>
      <c r="L206" s="121">
        <f t="shared" si="148"/>
        <v>0</v>
      </c>
      <c r="M206" s="122" t="str">
        <f t="shared" si="149"/>
        <v/>
      </c>
      <c r="N206" s="122" t="str">
        <f t="shared" si="150"/>
        <v/>
      </c>
      <c r="O206" s="122" t="str">
        <f t="shared" si="151"/>
        <v/>
      </c>
      <c r="P206" s="123">
        <v>0</v>
      </c>
      <c r="Q206" s="123">
        <v>0</v>
      </c>
      <c r="R206" s="123">
        <v>0</v>
      </c>
      <c r="S206" s="124">
        <v>21</v>
      </c>
      <c r="T206" s="125">
        <f t="shared" si="152"/>
        <v>0</v>
      </c>
      <c r="U206" s="126"/>
    </row>
    <row r="207" spans="1:21" s="133" customFormat="1" ht="45" outlineLevel="2">
      <c r="A207" s="127"/>
      <c r="B207" s="127"/>
      <c r="C207" s="127"/>
      <c r="D207" s="127"/>
      <c r="E207" s="127"/>
      <c r="F207" s="127"/>
      <c r="G207" s="128" t="s">
        <v>372</v>
      </c>
      <c r="H207" s="127"/>
      <c r="I207" s="129"/>
      <c r="J207" s="127"/>
      <c r="K207" s="127"/>
      <c r="L207" s="130"/>
      <c r="M207" s="130"/>
      <c r="N207" s="130"/>
      <c r="O207" s="130"/>
      <c r="P207" s="131"/>
      <c r="Q207" s="127"/>
      <c r="R207" s="127"/>
      <c r="S207" s="132"/>
      <c r="T207" s="132"/>
      <c r="U207" s="127"/>
    </row>
    <row r="208" spans="1:21" outlineLevel="2">
      <c r="A208" s="3"/>
      <c r="B208" s="93"/>
      <c r="C208" s="93"/>
      <c r="D208" s="113" t="s">
        <v>95</v>
      </c>
      <c r="E208" s="114">
        <v>3</v>
      </c>
      <c r="F208" s="115" t="s">
        <v>373</v>
      </c>
      <c r="G208" s="116" t="s">
        <v>374</v>
      </c>
      <c r="H208" s="117">
        <v>6</v>
      </c>
      <c r="I208" s="118" t="s">
        <v>198</v>
      </c>
      <c r="J208" s="119"/>
      <c r="K208" s="120">
        <f>H208*J208</f>
        <v>0</v>
      </c>
      <c r="L208" s="121" t="str">
        <f>IF(D208="S",K208,"")</f>
        <v/>
      </c>
      <c r="M208" s="122">
        <f>IF(OR(D208="P",D208="U"),K208,"")</f>
        <v>0</v>
      </c>
      <c r="N208" s="122" t="str">
        <f>IF(D208="H",K208,"")</f>
        <v/>
      </c>
      <c r="O208" s="122" t="str">
        <f>IF(D208="V",K208,"")</f>
        <v/>
      </c>
      <c r="P208" s="123">
        <v>0</v>
      </c>
      <c r="Q208" s="123">
        <v>0</v>
      </c>
      <c r="R208" s="123">
        <v>0</v>
      </c>
      <c r="S208" s="124">
        <v>21</v>
      </c>
      <c r="T208" s="125">
        <f>K208*(S208+100)/100</f>
        <v>0</v>
      </c>
      <c r="U208" s="126"/>
    </row>
    <row r="209" spans="1:21" s="133" customFormat="1" ht="11.25" outlineLevel="2">
      <c r="A209" s="127"/>
      <c r="B209" s="127"/>
      <c r="C209" s="127"/>
      <c r="D209" s="127"/>
      <c r="E209" s="127"/>
      <c r="F209" s="127"/>
      <c r="G209" s="128" t="s">
        <v>375</v>
      </c>
      <c r="H209" s="127"/>
      <c r="I209" s="129"/>
      <c r="J209" s="127"/>
      <c r="K209" s="127"/>
      <c r="L209" s="130"/>
      <c r="M209" s="130"/>
      <c r="N209" s="130"/>
      <c r="O209" s="130"/>
      <c r="P209" s="131"/>
      <c r="Q209" s="127"/>
      <c r="R209" s="127"/>
      <c r="S209" s="132"/>
      <c r="T209" s="132"/>
      <c r="U209" s="127"/>
    </row>
    <row r="210" spans="1:21" outlineLevel="2">
      <c r="A210" s="3"/>
      <c r="B210" s="93"/>
      <c r="C210" s="93"/>
      <c r="D210" s="113" t="s">
        <v>138</v>
      </c>
      <c r="E210" s="114">
        <v>4</v>
      </c>
      <c r="F210" s="115" t="s">
        <v>373</v>
      </c>
      <c r="G210" s="116" t="s">
        <v>376</v>
      </c>
      <c r="H210" s="117">
        <v>6</v>
      </c>
      <c r="I210" s="118" t="s">
        <v>198</v>
      </c>
      <c r="J210" s="119"/>
      <c r="K210" s="120">
        <f>H210*J210</f>
        <v>0</v>
      </c>
      <c r="L210" s="121">
        <f>IF(D210="S",K210,"")</f>
        <v>0</v>
      </c>
      <c r="M210" s="122" t="str">
        <f>IF(OR(D210="P",D210="U"),K210,"")</f>
        <v/>
      </c>
      <c r="N210" s="122" t="str">
        <f>IF(D210="H",K210,"")</f>
        <v/>
      </c>
      <c r="O210" s="122" t="str">
        <f>IF(D210="V",K210,"")</f>
        <v/>
      </c>
      <c r="P210" s="123">
        <v>0</v>
      </c>
      <c r="Q210" s="123">
        <v>0</v>
      </c>
      <c r="R210" s="123">
        <v>0</v>
      </c>
      <c r="S210" s="124">
        <v>21</v>
      </c>
      <c r="T210" s="125">
        <f>K210*(S210+100)/100</f>
        <v>0</v>
      </c>
      <c r="U210" s="126"/>
    </row>
    <row r="211" spans="1:21" s="133" customFormat="1" ht="45" outlineLevel="2">
      <c r="A211" s="127"/>
      <c r="B211" s="127"/>
      <c r="C211" s="127"/>
      <c r="D211" s="127"/>
      <c r="E211" s="127"/>
      <c r="F211" s="127"/>
      <c r="G211" s="128" t="s">
        <v>377</v>
      </c>
      <c r="H211" s="127"/>
      <c r="I211" s="129"/>
      <c r="J211" s="127"/>
      <c r="K211" s="127"/>
      <c r="L211" s="130"/>
      <c r="M211" s="130"/>
      <c r="N211" s="130"/>
      <c r="O211" s="130"/>
      <c r="P211" s="131"/>
      <c r="Q211" s="127"/>
      <c r="R211" s="127"/>
      <c r="S211" s="132"/>
      <c r="T211" s="132"/>
      <c r="U211" s="127"/>
    </row>
    <row r="212" spans="1:21" outlineLevel="2">
      <c r="A212" s="3"/>
      <c r="B212" s="93"/>
      <c r="C212" s="93"/>
      <c r="D212" s="113" t="s">
        <v>95</v>
      </c>
      <c r="E212" s="114">
        <v>5</v>
      </c>
      <c r="F212" s="115" t="s">
        <v>378</v>
      </c>
      <c r="G212" s="116" t="s">
        <v>379</v>
      </c>
      <c r="H212" s="117">
        <v>1</v>
      </c>
      <c r="I212" s="118" t="s">
        <v>198</v>
      </c>
      <c r="J212" s="119"/>
      <c r="K212" s="120">
        <f t="shared" ref="K212:K213" si="153">H212*J212</f>
        <v>0</v>
      </c>
      <c r="L212" s="121" t="str">
        <f t="shared" ref="L212:L213" si="154">IF(D212="S",K212,"")</f>
        <v/>
      </c>
      <c r="M212" s="122">
        <f t="shared" ref="M212:M213" si="155">IF(OR(D212="P",D212="U"),K212,"")</f>
        <v>0</v>
      </c>
      <c r="N212" s="122" t="str">
        <f t="shared" ref="N212:N213" si="156">IF(D212="H",K212,"")</f>
        <v/>
      </c>
      <c r="O212" s="122" t="str">
        <f t="shared" ref="O212:O213" si="157">IF(D212="V",K212,"")</f>
        <v/>
      </c>
      <c r="P212" s="123">
        <v>0</v>
      </c>
      <c r="Q212" s="123">
        <v>0</v>
      </c>
      <c r="R212" s="123">
        <v>0</v>
      </c>
      <c r="S212" s="124">
        <v>21</v>
      </c>
      <c r="T212" s="125">
        <f t="shared" ref="T212:T213" si="158">K212*(S212+100)/100</f>
        <v>0</v>
      </c>
      <c r="U212" s="126"/>
    </row>
    <row r="213" spans="1:21" outlineLevel="2">
      <c r="A213" s="3"/>
      <c r="B213" s="93"/>
      <c r="C213" s="93"/>
      <c r="D213" s="113" t="s">
        <v>138</v>
      </c>
      <c r="E213" s="114">
        <v>6</v>
      </c>
      <c r="F213" s="115" t="s">
        <v>380</v>
      </c>
      <c r="G213" s="116" t="s">
        <v>381</v>
      </c>
      <c r="H213" s="117">
        <v>1</v>
      </c>
      <c r="I213" s="118" t="s">
        <v>198</v>
      </c>
      <c r="J213" s="119"/>
      <c r="K213" s="120">
        <f t="shared" si="153"/>
        <v>0</v>
      </c>
      <c r="L213" s="121">
        <f t="shared" si="154"/>
        <v>0</v>
      </c>
      <c r="M213" s="122" t="str">
        <f t="shared" si="155"/>
        <v/>
      </c>
      <c r="N213" s="122" t="str">
        <f t="shared" si="156"/>
        <v/>
      </c>
      <c r="O213" s="122" t="str">
        <f t="shared" si="157"/>
        <v/>
      </c>
      <c r="P213" s="123">
        <v>0</v>
      </c>
      <c r="Q213" s="123">
        <v>0</v>
      </c>
      <c r="R213" s="123">
        <v>0</v>
      </c>
      <c r="S213" s="124">
        <v>21</v>
      </c>
      <c r="T213" s="125">
        <f t="shared" si="158"/>
        <v>0</v>
      </c>
      <c r="U213" s="126"/>
    </row>
    <row r="214" spans="1:21" s="133" customFormat="1" ht="45" outlineLevel="2">
      <c r="A214" s="127"/>
      <c r="B214" s="127"/>
      <c r="C214" s="127"/>
      <c r="D214" s="127"/>
      <c r="E214" s="127"/>
      <c r="F214" s="127"/>
      <c r="G214" s="128" t="s">
        <v>382</v>
      </c>
      <c r="H214" s="127"/>
      <c r="I214" s="129"/>
      <c r="J214" s="127"/>
      <c r="K214" s="127"/>
      <c r="L214" s="130"/>
      <c r="M214" s="130"/>
      <c r="N214" s="130"/>
      <c r="O214" s="130"/>
      <c r="P214" s="131"/>
      <c r="Q214" s="127"/>
      <c r="R214" s="127"/>
      <c r="S214" s="132"/>
      <c r="T214" s="132"/>
      <c r="U214" s="127"/>
    </row>
    <row r="215" spans="1:21" outlineLevel="1">
      <c r="A215" s="3"/>
      <c r="B215" s="94"/>
      <c r="C215" s="95" t="s">
        <v>383</v>
      </c>
      <c r="D215" s="96" t="s">
        <v>92</v>
      </c>
      <c r="E215" s="97"/>
      <c r="F215" s="97" t="s">
        <v>39</v>
      </c>
      <c r="G215" s="98" t="s">
        <v>384</v>
      </c>
      <c r="H215" s="97"/>
      <c r="I215" s="96"/>
      <c r="J215" s="97"/>
      <c r="K215" s="99">
        <f>SUBTOTAL(9,K216:K224)</f>
        <v>0</v>
      </c>
      <c r="L215" s="100">
        <f>SUBTOTAL(9,L216:L224)</f>
        <v>0</v>
      </c>
      <c r="M215" s="100">
        <f>SUBTOTAL(9,M216:M224)</f>
        <v>0</v>
      </c>
      <c r="N215" s="100">
        <f>SUBTOTAL(9,N216:N224)</f>
        <v>0</v>
      </c>
      <c r="O215" s="100">
        <f>SUBTOTAL(9,O216:O224)</f>
        <v>0</v>
      </c>
      <c r="P215" s="101">
        <f>SUMPRODUCT(P216:P224,H216:H224)</f>
        <v>50.753091000005277</v>
      </c>
      <c r="Q215" s="101">
        <f>SUMPRODUCT(Q216:Q224,H216:H224)</f>
        <v>0</v>
      </c>
      <c r="R215" s="101">
        <f>SUMPRODUCT(R216:R224,H216:H224)</f>
        <v>169.00300000004893</v>
      </c>
      <c r="S215" s="102">
        <f>SUMPRODUCT(S216:S224,K216:K224)/100</f>
        <v>0</v>
      </c>
      <c r="T215" s="102">
        <f>K215+S215</f>
        <v>0</v>
      </c>
      <c r="U215" s="93"/>
    </row>
    <row r="216" spans="1:21" outlineLevel="2">
      <c r="A216" s="3"/>
      <c r="B216" s="103"/>
      <c r="C216" s="104"/>
      <c r="D216" s="105"/>
      <c r="E216" s="106" t="s">
        <v>94</v>
      </c>
      <c r="F216" s="107"/>
      <c r="G216" s="108"/>
      <c r="H216" s="107"/>
      <c r="I216" s="105"/>
      <c r="J216" s="107"/>
      <c r="K216" s="109"/>
      <c r="L216" s="110"/>
      <c r="M216" s="110"/>
      <c r="N216" s="110"/>
      <c r="O216" s="110"/>
      <c r="P216" s="111"/>
      <c r="Q216" s="111"/>
      <c r="R216" s="111"/>
      <c r="S216" s="112"/>
      <c r="T216" s="112"/>
      <c r="U216" s="93"/>
    </row>
    <row r="217" spans="1:21" ht="25.5" outlineLevel="2">
      <c r="A217" s="3"/>
      <c r="B217" s="93"/>
      <c r="C217" s="93"/>
      <c r="D217" s="113" t="s">
        <v>95</v>
      </c>
      <c r="E217" s="114">
        <v>1</v>
      </c>
      <c r="F217" s="115" t="s">
        <v>385</v>
      </c>
      <c r="G217" s="116" t="s">
        <v>386</v>
      </c>
      <c r="H217" s="117">
        <v>55</v>
      </c>
      <c r="I217" s="118" t="s">
        <v>98</v>
      </c>
      <c r="J217" s="119"/>
      <c r="K217" s="120">
        <f>H217*J217</f>
        <v>0</v>
      </c>
      <c r="L217" s="121" t="str">
        <f>IF(D217="S",K217,"")</f>
        <v/>
      </c>
      <c r="M217" s="122">
        <f>IF(OR(D217="P",D217="U"),K217,"")</f>
        <v>0</v>
      </c>
      <c r="N217" s="122" t="str">
        <f>IF(D217="H",K217,"")</f>
        <v/>
      </c>
      <c r="O217" s="122" t="str">
        <f>IF(D217="V",K217,"")</f>
        <v/>
      </c>
      <c r="P217" s="123">
        <v>0.89083000000008727</v>
      </c>
      <c r="Q217" s="123">
        <v>0</v>
      </c>
      <c r="R217" s="123">
        <v>2.785000000000764</v>
      </c>
      <c r="S217" s="124">
        <v>21</v>
      </c>
      <c r="T217" s="125">
        <f>K217*(S217+100)/100</f>
        <v>0</v>
      </c>
      <c r="U217" s="126"/>
    </row>
    <row r="218" spans="1:21" s="133" customFormat="1" ht="45" outlineLevel="2">
      <c r="A218" s="127"/>
      <c r="B218" s="127"/>
      <c r="C218" s="127"/>
      <c r="D218" s="127"/>
      <c r="E218" s="127"/>
      <c r="F218" s="127"/>
      <c r="G218" s="128" t="s">
        <v>387</v>
      </c>
      <c r="H218" s="127"/>
      <c r="I218" s="129"/>
      <c r="J218" s="127"/>
      <c r="K218" s="127"/>
      <c r="L218" s="130"/>
      <c r="M218" s="130"/>
      <c r="N218" s="130"/>
      <c r="O218" s="130"/>
      <c r="P218" s="131"/>
      <c r="Q218" s="127"/>
      <c r="R218" s="127"/>
      <c r="S218" s="132"/>
      <c r="T218" s="132"/>
      <c r="U218" s="127"/>
    </row>
    <row r="219" spans="1:21" s="51" customFormat="1" ht="11.1" customHeight="1" outlineLevel="3">
      <c r="A219" s="42"/>
      <c r="B219" s="134"/>
      <c r="C219" s="134"/>
      <c r="D219" s="134"/>
      <c r="E219" s="134"/>
      <c r="F219" s="134"/>
      <c r="G219" s="134" t="s">
        <v>388</v>
      </c>
      <c r="H219" s="135">
        <v>55</v>
      </c>
      <c r="I219" s="136"/>
      <c r="J219" s="134"/>
      <c r="K219" s="134"/>
      <c r="L219" s="137"/>
      <c r="M219" s="137"/>
      <c r="N219" s="137"/>
      <c r="O219" s="137"/>
      <c r="P219" s="137"/>
      <c r="Q219" s="137"/>
      <c r="R219" s="137"/>
      <c r="S219" s="138"/>
      <c r="T219" s="138"/>
      <c r="U219" s="134"/>
    </row>
    <row r="220" spans="1:21" outlineLevel="2">
      <c r="A220" s="3"/>
      <c r="B220" s="93"/>
      <c r="C220" s="93"/>
      <c r="D220" s="113" t="s">
        <v>95</v>
      </c>
      <c r="E220" s="114">
        <v>2</v>
      </c>
      <c r="F220" s="115" t="s">
        <v>389</v>
      </c>
      <c r="G220" s="116" t="s">
        <v>390</v>
      </c>
      <c r="H220" s="117">
        <v>14</v>
      </c>
      <c r="I220" s="118" t="s">
        <v>239</v>
      </c>
      <c r="J220" s="119"/>
      <c r="K220" s="120">
        <f t="shared" ref="K220:K223" si="159">H220*J220</f>
        <v>0</v>
      </c>
      <c r="L220" s="121" t="str">
        <f t="shared" ref="L220:L223" si="160">IF(D220="S",K220,"")</f>
        <v/>
      </c>
      <c r="M220" s="122">
        <f t="shared" ref="M220:M223" si="161">IF(OR(D220="P",D220="U"),K220,"")</f>
        <v>0</v>
      </c>
      <c r="N220" s="122" t="str">
        <f t="shared" ref="N220:N223" si="162">IF(D220="H",K220,"")</f>
        <v/>
      </c>
      <c r="O220" s="122" t="str">
        <f t="shared" ref="O220:O223" si="163">IF(D220="V",K220,"")</f>
        <v/>
      </c>
      <c r="P220" s="123">
        <v>4.5149999999968712E-4</v>
      </c>
      <c r="Q220" s="123">
        <v>0</v>
      </c>
      <c r="R220" s="123">
        <v>4.0000000000020464E-2</v>
      </c>
      <c r="S220" s="124">
        <v>21</v>
      </c>
      <c r="T220" s="125">
        <f t="shared" ref="T220:T223" si="164">K220*(S220+100)/100</f>
        <v>0</v>
      </c>
      <c r="U220" s="126"/>
    </row>
    <row r="221" spans="1:21" outlineLevel="2">
      <c r="A221" s="3"/>
      <c r="B221" s="93"/>
      <c r="C221" s="93"/>
      <c r="D221" s="113" t="s">
        <v>138</v>
      </c>
      <c r="E221" s="114">
        <v>3</v>
      </c>
      <c r="F221" s="115" t="s">
        <v>391</v>
      </c>
      <c r="G221" s="116" t="s">
        <v>392</v>
      </c>
      <c r="H221" s="117">
        <v>14</v>
      </c>
      <c r="I221" s="118" t="s">
        <v>239</v>
      </c>
      <c r="J221" s="119"/>
      <c r="K221" s="120">
        <f t="shared" si="159"/>
        <v>0</v>
      </c>
      <c r="L221" s="121">
        <f t="shared" si="160"/>
        <v>0</v>
      </c>
      <c r="M221" s="122" t="str">
        <f t="shared" si="161"/>
        <v/>
      </c>
      <c r="N221" s="122" t="str">
        <f t="shared" si="162"/>
        <v/>
      </c>
      <c r="O221" s="122" t="str">
        <f t="shared" si="163"/>
        <v/>
      </c>
      <c r="P221" s="123">
        <v>1.2800000000000001E-3</v>
      </c>
      <c r="Q221" s="123">
        <v>0</v>
      </c>
      <c r="R221" s="123">
        <v>0</v>
      </c>
      <c r="S221" s="124">
        <v>21</v>
      </c>
      <c r="T221" s="125">
        <f t="shared" si="164"/>
        <v>0</v>
      </c>
      <c r="U221" s="126"/>
    </row>
    <row r="222" spans="1:21" ht="25.5" outlineLevel="2">
      <c r="A222" s="3"/>
      <c r="B222" s="93"/>
      <c r="C222" s="93"/>
      <c r="D222" s="113" t="s">
        <v>95</v>
      </c>
      <c r="E222" s="114">
        <v>4</v>
      </c>
      <c r="F222" s="115" t="s">
        <v>393</v>
      </c>
      <c r="G222" s="116" t="s">
        <v>394</v>
      </c>
      <c r="H222" s="117">
        <v>4</v>
      </c>
      <c r="I222" s="118" t="s">
        <v>198</v>
      </c>
      <c r="J222" s="119"/>
      <c r="K222" s="120">
        <f t="shared" si="159"/>
        <v>0</v>
      </c>
      <c r="L222" s="121" t="str">
        <f t="shared" si="160"/>
        <v/>
      </c>
      <c r="M222" s="122">
        <f t="shared" si="161"/>
        <v>0</v>
      </c>
      <c r="N222" s="122" t="str">
        <f t="shared" si="162"/>
        <v/>
      </c>
      <c r="O222" s="122" t="str">
        <f t="shared" si="163"/>
        <v/>
      </c>
      <c r="P222" s="123">
        <v>0.4208000000001223</v>
      </c>
      <c r="Q222" s="123">
        <v>0</v>
      </c>
      <c r="R222" s="123">
        <v>3.8170000000016557</v>
      </c>
      <c r="S222" s="124">
        <v>21</v>
      </c>
      <c r="T222" s="125">
        <f t="shared" si="164"/>
        <v>0</v>
      </c>
      <c r="U222" s="126"/>
    </row>
    <row r="223" spans="1:21" outlineLevel="2">
      <c r="A223" s="3"/>
      <c r="B223" s="93"/>
      <c r="C223" s="93"/>
      <c r="D223" s="113" t="s">
        <v>95</v>
      </c>
      <c r="E223" s="114">
        <v>5</v>
      </c>
      <c r="F223" s="115" t="s">
        <v>395</v>
      </c>
      <c r="G223" s="116" t="s">
        <v>396</v>
      </c>
      <c r="H223" s="117">
        <v>1</v>
      </c>
      <c r="I223" s="118" t="s">
        <v>198</v>
      </c>
      <c r="J223" s="119"/>
      <c r="K223" s="120">
        <f t="shared" si="159"/>
        <v>0</v>
      </c>
      <c r="L223" s="121" t="str">
        <f t="shared" si="160"/>
        <v/>
      </c>
      <c r="M223" s="122">
        <f t="shared" si="161"/>
        <v>0</v>
      </c>
      <c r="N223" s="122" t="str">
        <f t="shared" si="162"/>
        <v/>
      </c>
      <c r="O223" s="122" t="str">
        <f t="shared" si="163"/>
        <v/>
      </c>
      <c r="P223" s="123">
        <v>0.05</v>
      </c>
      <c r="Q223" s="123">
        <v>0</v>
      </c>
      <c r="R223" s="123">
        <v>0</v>
      </c>
      <c r="S223" s="124">
        <v>21</v>
      </c>
      <c r="T223" s="125">
        <f t="shared" si="164"/>
        <v>0</v>
      </c>
      <c r="U223" s="126"/>
    </row>
    <row r="224" spans="1:21" s="133" customFormat="1" ht="22.5" outlineLevel="2">
      <c r="A224" s="127"/>
      <c r="B224" s="127"/>
      <c r="C224" s="127"/>
      <c r="D224" s="127"/>
      <c r="E224" s="127"/>
      <c r="F224" s="127"/>
      <c r="G224" s="128" t="s">
        <v>397</v>
      </c>
      <c r="H224" s="127"/>
      <c r="I224" s="129"/>
      <c r="J224" s="127"/>
      <c r="K224" s="127"/>
      <c r="L224" s="130"/>
      <c r="M224" s="130"/>
      <c r="N224" s="130"/>
      <c r="O224" s="130"/>
      <c r="P224" s="131"/>
      <c r="Q224" s="127"/>
      <c r="R224" s="127"/>
      <c r="S224" s="132"/>
      <c r="T224" s="132"/>
      <c r="U224" s="127"/>
    </row>
    <row r="225" spans="1:21" outlineLevel="1">
      <c r="A225" s="3"/>
      <c r="B225" s="94"/>
      <c r="C225" s="95" t="s">
        <v>398</v>
      </c>
      <c r="D225" s="96" t="s">
        <v>92</v>
      </c>
      <c r="E225" s="97"/>
      <c r="F225" s="97" t="s">
        <v>39</v>
      </c>
      <c r="G225" s="98" t="s">
        <v>399</v>
      </c>
      <c r="H225" s="97"/>
      <c r="I225" s="96"/>
      <c r="J225" s="97"/>
      <c r="K225" s="99">
        <f>SUBTOTAL(9,K226:K229)</f>
        <v>0</v>
      </c>
      <c r="L225" s="100">
        <f>SUBTOTAL(9,L226:L229)</f>
        <v>0</v>
      </c>
      <c r="M225" s="100">
        <f>SUBTOTAL(9,M226:M229)</f>
        <v>0</v>
      </c>
      <c r="N225" s="100">
        <f>SUBTOTAL(9,N226:N229)</f>
        <v>0</v>
      </c>
      <c r="O225" s="100">
        <f>SUBTOTAL(9,O226:O229)</f>
        <v>0</v>
      </c>
      <c r="P225" s="101">
        <f>SUMPRODUCT(P226:P229,H226:H229)</f>
        <v>4.575231999997464</v>
      </c>
      <c r="Q225" s="101">
        <f>SUMPRODUCT(Q226:Q229,H226:H229)</f>
        <v>0</v>
      </c>
      <c r="R225" s="101">
        <f>SUMPRODUCT(R226:R229,H226:H229)</f>
        <v>0</v>
      </c>
      <c r="S225" s="102">
        <f>SUMPRODUCT(S226:S229,K226:K229)/100</f>
        <v>0</v>
      </c>
      <c r="T225" s="102">
        <f>K225+S225</f>
        <v>0</v>
      </c>
      <c r="U225" s="93"/>
    </row>
    <row r="226" spans="1:21" outlineLevel="2">
      <c r="A226" s="3"/>
      <c r="B226" s="103"/>
      <c r="C226" s="104"/>
      <c r="D226" s="105"/>
      <c r="E226" s="106" t="s">
        <v>94</v>
      </c>
      <c r="F226" s="107"/>
      <c r="G226" s="108"/>
      <c r="H226" s="107"/>
      <c r="I226" s="105"/>
      <c r="J226" s="107"/>
      <c r="K226" s="109"/>
      <c r="L226" s="110"/>
      <c r="M226" s="110"/>
      <c r="N226" s="110"/>
      <c r="O226" s="110"/>
      <c r="P226" s="111"/>
      <c r="Q226" s="111"/>
      <c r="R226" s="111"/>
      <c r="S226" s="112"/>
      <c r="T226" s="112"/>
      <c r="U226" s="93"/>
    </row>
    <row r="227" spans="1:21" outlineLevel="2">
      <c r="A227" s="3"/>
      <c r="B227" s="93"/>
      <c r="C227" s="93"/>
      <c r="D227" s="113" t="s">
        <v>95</v>
      </c>
      <c r="E227" s="114">
        <v>1</v>
      </c>
      <c r="F227" s="115" t="s">
        <v>400</v>
      </c>
      <c r="G227" s="116" t="s">
        <v>401</v>
      </c>
      <c r="H227" s="117">
        <v>1</v>
      </c>
      <c r="I227" s="118" t="s">
        <v>198</v>
      </c>
      <c r="J227" s="119"/>
      <c r="K227" s="120">
        <f t="shared" ref="K227:K228" si="165">H227*J227</f>
        <v>0</v>
      </c>
      <c r="L227" s="121" t="str">
        <f t="shared" ref="L227:L228" si="166">IF(D227="S",K227,"")</f>
        <v/>
      </c>
      <c r="M227" s="122">
        <f t="shared" ref="M227:M228" si="167">IF(OR(D227="P",D227="U"),K227,"")</f>
        <v>0</v>
      </c>
      <c r="N227" s="122" t="str">
        <f t="shared" ref="N227:N228" si="168">IF(D227="H",K227,"")</f>
        <v/>
      </c>
      <c r="O227" s="122" t="str">
        <f t="shared" ref="O227:O228" si="169">IF(D227="V",K227,"")</f>
        <v/>
      </c>
      <c r="P227" s="123">
        <v>0</v>
      </c>
      <c r="Q227" s="123">
        <v>0</v>
      </c>
      <c r="R227" s="123">
        <v>0</v>
      </c>
      <c r="S227" s="124">
        <v>21</v>
      </c>
      <c r="T227" s="125">
        <f t="shared" ref="T227:T228" si="170">K227*(S227+100)/100</f>
        <v>0</v>
      </c>
      <c r="U227" s="126"/>
    </row>
    <row r="228" spans="1:21" outlineLevel="2">
      <c r="A228" s="3"/>
      <c r="B228" s="93"/>
      <c r="C228" s="93"/>
      <c r="D228" s="113" t="s">
        <v>95</v>
      </c>
      <c r="E228" s="114">
        <v>2</v>
      </c>
      <c r="F228" s="115" t="s">
        <v>402</v>
      </c>
      <c r="G228" s="116" t="s">
        <v>403</v>
      </c>
      <c r="H228" s="117">
        <v>32</v>
      </c>
      <c r="I228" s="118" t="s">
        <v>98</v>
      </c>
      <c r="J228" s="119"/>
      <c r="K228" s="120">
        <f t="shared" si="165"/>
        <v>0</v>
      </c>
      <c r="L228" s="121" t="str">
        <f t="shared" si="166"/>
        <v/>
      </c>
      <c r="M228" s="122">
        <f t="shared" si="167"/>
        <v>0</v>
      </c>
      <c r="N228" s="122" t="str">
        <f t="shared" si="168"/>
        <v/>
      </c>
      <c r="O228" s="122" t="str">
        <f t="shared" si="169"/>
        <v/>
      </c>
      <c r="P228" s="123">
        <v>0.14297599999992075</v>
      </c>
      <c r="Q228" s="123">
        <v>0</v>
      </c>
      <c r="R228" s="123">
        <v>0</v>
      </c>
      <c r="S228" s="124">
        <v>21</v>
      </c>
      <c r="T228" s="125">
        <f t="shared" si="170"/>
        <v>0</v>
      </c>
      <c r="U228" s="126"/>
    </row>
    <row r="229" spans="1:21" s="51" customFormat="1" ht="11.1" customHeight="1" outlineLevel="3">
      <c r="A229" s="42"/>
      <c r="B229" s="134"/>
      <c r="C229" s="134"/>
      <c r="D229" s="134"/>
      <c r="E229" s="134"/>
      <c r="F229" s="134"/>
      <c r="G229" s="134" t="s">
        <v>404</v>
      </c>
      <c r="H229" s="135">
        <v>32</v>
      </c>
      <c r="I229" s="136"/>
      <c r="J229" s="134"/>
      <c r="K229" s="134"/>
      <c r="L229" s="137"/>
      <c r="M229" s="137"/>
      <c r="N229" s="137"/>
      <c r="O229" s="137"/>
      <c r="P229" s="137"/>
      <c r="Q229" s="137"/>
      <c r="R229" s="137"/>
      <c r="S229" s="138"/>
      <c r="T229" s="138"/>
      <c r="U229" s="134"/>
    </row>
    <row r="230" spans="1:21" outlineLevel="1">
      <c r="A230" s="3"/>
      <c r="B230" s="94"/>
      <c r="C230" s="95" t="s">
        <v>405</v>
      </c>
      <c r="D230" s="96" t="s">
        <v>92</v>
      </c>
      <c r="E230" s="97"/>
      <c r="F230" s="97" t="s">
        <v>39</v>
      </c>
      <c r="G230" s="98" t="s">
        <v>406</v>
      </c>
      <c r="H230" s="97"/>
      <c r="I230" s="96"/>
      <c r="J230" s="97"/>
      <c r="K230" s="99">
        <f>SUBTOTAL(9,K231:K252)</f>
        <v>0</v>
      </c>
      <c r="L230" s="100">
        <f>SUBTOTAL(9,L231:L252)</f>
        <v>0</v>
      </c>
      <c r="M230" s="100">
        <f>SUBTOTAL(9,M231:M252)</f>
        <v>0</v>
      </c>
      <c r="N230" s="100">
        <f>SUBTOTAL(9,N231:N252)</f>
        <v>0</v>
      </c>
      <c r="O230" s="100">
        <f>SUBTOTAL(9,O231:O252)</f>
        <v>0</v>
      </c>
      <c r="P230" s="101">
        <f>SUMPRODUCT(P231:P252,H231:H252)</f>
        <v>5.3711257500000012E-2</v>
      </c>
      <c r="Q230" s="101">
        <f>SUMPRODUCT(Q231:Q252,H231:H252)</f>
        <v>358.07505000000003</v>
      </c>
      <c r="R230" s="101">
        <f>SUMPRODUCT(R231:R252,H231:H252)</f>
        <v>81.290930000023351</v>
      </c>
      <c r="S230" s="102">
        <f>SUMPRODUCT(S231:S252,K231:K252)/100</f>
        <v>0</v>
      </c>
      <c r="T230" s="102">
        <f>K230+S230</f>
        <v>0</v>
      </c>
      <c r="U230" s="93"/>
    </row>
    <row r="231" spans="1:21" outlineLevel="2">
      <c r="A231" s="3"/>
      <c r="B231" s="103"/>
      <c r="C231" s="104"/>
      <c r="D231" s="105"/>
      <c r="E231" s="106" t="s">
        <v>94</v>
      </c>
      <c r="F231" s="107"/>
      <c r="G231" s="108"/>
      <c r="H231" s="107"/>
      <c r="I231" s="105"/>
      <c r="J231" s="107"/>
      <c r="K231" s="109"/>
      <c r="L231" s="110"/>
      <c r="M231" s="110"/>
      <c r="N231" s="110"/>
      <c r="O231" s="110"/>
      <c r="P231" s="111"/>
      <c r="Q231" s="111"/>
      <c r="R231" s="111"/>
      <c r="S231" s="112"/>
      <c r="T231" s="112"/>
      <c r="U231" s="93"/>
    </row>
    <row r="232" spans="1:21" ht="25.5" outlineLevel="2">
      <c r="A232" s="3"/>
      <c r="B232" s="93"/>
      <c r="C232" s="93"/>
      <c r="D232" s="113" t="s">
        <v>95</v>
      </c>
      <c r="E232" s="114">
        <v>1</v>
      </c>
      <c r="F232" s="115" t="s">
        <v>407</v>
      </c>
      <c r="G232" s="116" t="s">
        <v>408</v>
      </c>
      <c r="H232" s="117">
        <v>708.59999999999991</v>
      </c>
      <c r="I232" s="118" t="s">
        <v>98</v>
      </c>
      <c r="J232" s="119"/>
      <c r="K232" s="120">
        <f>H232*J232</f>
        <v>0</v>
      </c>
      <c r="L232" s="121" t="str">
        <f>IF(D232="S",K232,"")</f>
        <v/>
      </c>
      <c r="M232" s="122">
        <f>IF(OR(D232="P",D232="U"),K232,"")</f>
        <v>0</v>
      </c>
      <c r="N232" s="122" t="str">
        <f>IF(D232="H",K232,"")</f>
        <v/>
      </c>
      <c r="O232" s="122" t="str">
        <f>IF(D232="V",K232,"")</f>
        <v/>
      </c>
      <c r="P232" s="123">
        <v>0</v>
      </c>
      <c r="Q232" s="123">
        <v>0.22500000000000001</v>
      </c>
      <c r="R232" s="123">
        <v>0</v>
      </c>
      <c r="S232" s="124">
        <v>21</v>
      </c>
      <c r="T232" s="125">
        <f>K232*(S232+100)/100</f>
        <v>0</v>
      </c>
      <c r="U232" s="126"/>
    </row>
    <row r="233" spans="1:21" s="51" customFormat="1" ht="11.1" customHeight="1" outlineLevel="3">
      <c r="A233" s="42"/>
      <c r="B233" s="134"/>
      <c r="C233" s="134"/>
      <c r="D233" s="134"/>
      <c r="E233" s="134"/>
      <c r="F233" s="134"/>
      <c r="G233" s="134" t="s">
        <v>409</v>
      </c>
      <c r="H233" s="135">
        <v>388.4</v>
      </c>
      <c r="I233" s="136"/>
      <c r="J233" s="134"/>
      <c r="K233" s="134"/>
      <c r="L233" s="137"/>
      <c r="M233" s="137"/>
      <c r="N233" s="137"/>
      <c r="O233" s="137"/>
      <c r="P233" s="137"/>
      <c r="Q233" s="137"/>
      <c r="R233" s="137"/>
      <c r="S233" s="138"/>
      <c r="T233" s="138"/>
      <c r="U233" s="134"/>
    </row>
    <row r="234" spans="1:21" s="51" customFormat="1" ht="11.1" customHeight="1" outlineLevel="3">
      <c r="A234" s="42"/>
      <c r="B234" s="134"/>
      <c r="C234" s="134"/>
      <c r="D234" s="134"/>
      <c r="E234" s="134"/>
      <c r="F234" s="134"/>
      <c r="G234" s="134" t="s">
        <v>410</v>
      </c>
      <c r="H234" s="135">
        <v>320.2</v>
      </c>
      <c r="I234" s="136"/>
      <c r="J234" s="134"/>
      <c r="K234" s="134"/>
      <c r="L234" s="137"/>
      <c r="M234" s="137"/>
      <c r="N234" s="137"/>
      <c r="O234" s="137"/>
      <c r="P234" s="137"/>
      <c r="Q234" s="137"/>
      <c r="R234" s="137"/>
      <c r="S234" s="138"/>
      <c r="T234" s="138"/>
      <c r="U234" s="134"/>
    </row>
    <row r="235" spans="1:21" ht="25.5" outlineLevel="2">
      <c r="A235" s="3"/>
      <c r="B235" s="93"/>
      <c r="C235" s="93"/>
      <c r="D235" s="113" t="s">
        <v>95</v>
      </c>
      <c r="E235" s="114">
        <v>2</v>
      </c>
      <c r="F235" s="115" t="s">
        <v>411</v>
      </c>
      <c r="G235" s="116" t="s">
        <v>412</v>
      </c>
      <c r="H235" s="117">
        <v>388.4</v>
      </c>
      <c r="I235" s="118" t="s">
        <v>98</v>
      </c>
      <c r="J235" s="119"/>
      <c r="K235" s="120">
        <f>H235*J235</f>
        <v>0</v>
      </c>
      <c r="L235" s="121" t="str">
        <f>IF(D235="S",K235,"")</f>
        <v/>
      </c>
      <c r="M235" s="122">
        <f>IF(OR(D235="P",D235="U"),K235,"")</f>
        <v>0</v>
      </c>
      <c r="N235" s="122" t="str">
        <f>IF(D235="H",K235,"")</f>
        <v/>
      </c>
      <c r="O235" s="122" t="str">
        <f>IF(D235="V",K235,"")</f>
        <v/>
      </c>
      <c r="P235" s="123">
        <v>0</v>
      </c>
      <c r="Q235" s="123">
        <v>0.16</v>
      </c>
      <c r="R235" s="123">
        <v>0</v>
      </c>
      <c r="S235" s="124">
        <v>21</v>
      </c>
      <c r="T235" s="125">
        <f>K235*(S235+100)/100</f>
        <v>0</v>
      </c>
      <c r="U235" s="126"/>
    </row>
    <row r="236" spans="1:21" s="51" customFormat="1" ht="11.1" customHeight="1" outlineLevel="3">
      <c r="A236" s="42"/>
      <c r="B236" s="134"/>
      <c r="C236" s="134"/>
      <c r="D236" s="134"/>
      <c r="E236" s="134"/>
      <c r="F236" s="134"/>
      <c r="G236" s="134" t="s">
        <v>409</v>
      </c>
      <c r="H236" s="135">
        <v>388.4</v>
      </c>
      <c r="I236" s="136"/>
      <c r="J236" s="134"/>
      <c r="K236" s="134"/>
      <c r="L236" s="137"/>
      <c r="M236" s="137"/>
      <c r="N236" s="137"/>
      <c r="O236" s="137"/>
      <c r="P236" s="137"/>
      <c r="Q236" s="137"/>
      <c r="R236" s="137"/>
      <c r="S236" s="138"/>
      <c r="T236" s="138"/>
      <c r="U236" s="134"/>
    </row>
    <row r="237" spans="1:21" outlineLevel="2">
      <c r="A237" s="3"/>
      <c r="B237" s="93"/>
      <c r="C237" s="93"/>
      <c r="D237" s="113" t="s">
        <v>95</v>
      </c>
      <c r="E237" s="114">
        <v>3</v>
      </c>
      <c r="F237" s="115" t="s">
        <v>413</v>
      </c>
      <c r="G237" s="116" t="s">
        <v>414</v>
      </c>
      <c r="H237" s="117">
        <v>320.2</v>
      </c>
      <c r="I237" s="118" t="s">
        <v>98</v>
      </c>
      <c r="J237" s="119"/>
      <c r="K237" s="120">
        <f>H237*J237</f>
        <v>0</v>
      </c>
      <c r="L237" s="121" t="str">
        <f>IF(D237="S",K237,"")</f>
        <v/>
      </c>
      <c r="M237" s="122">
        <f>IF(OR(D237="P",D237="U"),K237,"")</f>
        <v>0</v>
      </c>
      <c r="N237" s="122" t="str">
        <f>IF(D237="H",K237,"")</f>
        <v/>
      </c>
      <c r="O237" s="122" t="str">
        <f>IF(D237="V",K237,"")</f>
        <v/>
      </c>
      <c r="P237" s="123">
        <v>0</v>
      </c>
      <c r="Q237" s="123">
        <v>9.8000000000000004E-2</v>
      </c>
      <c r="R237" s="123">
        <v>0</v>
      </c>
      <c r="S237" s="124">
        <v>21</v>
      </c>
      <c r="T237" s="125">
        <f>K237*(S237+100)/100</f>
        <v>0</v>
      </c>
      <c r="U237" s="126"/>
    </row>
    <row r="238" spans="1:21" s="51" customFormat="1" ht="11.1" customHeight="1" outlineLevel="3">
      <c r="A238" s="42"/>
      <c r="B238" s="134"/>
      <c r="C238" s="134"/>
      <c r="D238" s="134"/>
      <c r="E238" s="134"/>
      <c r="F238" s="134"/>
      <c r="G238" s="134" t="s">
        <v>415</v>
      </c>
      <c r="H238" s="135">
        <v>320.2</v>
      </c>
      <c r="I238" s="136"/>
      <c r="J238" s="134"/>
      <c r="K238" s="134"/>
      <c r="L238" s="137"/>
      <c r="M238" s="137"/>
      <c r="N238" s="137"/>
      <c r="O238" s="137"/>
      <c r="P238" s="137"/>
      <c r="Q238" s="137"/>
      <c r="R238" s="137"/>
      <c r="S238" s="138"/>
      <c r="T238" s="138"/>
      <c r="U238" s="134"/>
    </row>
    <row r="239" spans="1:21" outlineLevel="2">
      <c r="A239" s="3"/>
      <c r="B239" s="93"/>
      <c r="C239" s="93"/>
      <c r="D239" s="113" t="s">
        <v>95</v>
      </c>
      <c r="E239" s="114">
        <v>4</v>
      </c>
      <c r="F239" s="115" t="s">
        <v>416</v>
      </c>
      <c r="G239" s="116" t="s">
        <v>417</v>
      </c>
      <c r="H239" s="117">
        <v>52.3</v>
      </c>
      <c r="I239" s="118" t="s">
        <v>98</v>
      </c>
      <c r="J239" s="119"/>
      <c r="K239" s="120">
        <f>H239*J239</f>
        <v>0</v>
      </c>
      <c r="L239" s="121" t="str">
        <f>IF(D239="S",K239,"")</f>
        <v/>
      </c>
      <c r="M239" s="122">
        <f>IF(OR(D239="P",D239="U"),K239,"")</f>
        <v>0</v>
      </c>
      <c r="N239" s="122" t="str">
        <f>IF(D239="H",K239,"")</f>
        <v/>
      </c>
      <c r="O239" s="122" t="str">
        <f>IF(D239="V",K239,"")</f>
        <v/>
      </c>
      <c r="P239" s="123">
        <v>0</v>
      </c>
      <c r="Q239" s="123">
        <v>0.24</v>
      </c>
      <c r="R239" s="123">
        <v>0</v>
      </c>
      <c r="S239" s="124">
        <v>21</v>
      </c>
      <c r="T239" s="125">
        <f>K239*(S239+100)/100</f>
        <v>0</v>
      </c>
      <c r="U239" s="126"/>
    </row>
    <row r="240" spans="1:21" s="51" customFormat="1" ht="11.1" customHeight="1" outlineLevel="3">
      <c r="A240" s="42"/>
      <c r="B240" s="134"/>
      <c r="C240" s="134"/>
      <c r="D240" s="134"/>
      <c r="E240" s="134"/>
      <c r="F240" s="134"/>
      <c r="G240" s="134" t="s">
        <v>418</v>
      </c>
      <c r="H240" s="135">
        <v>30.3</v>
      </c>
      <c r="I240" s="136"/>
      <c r="J240" s="134"/>
      <c r="K240" s="134"/>
      <c r="L240" s="137"/>
      <c r="M240" s="137"/>
      <c r="N240" s="137"/>
      <c r="O240" s="137"/>
      <c r="P240" s="137"/>
      <c r="Q240" s="137"/>
      <c r="R240" s="137"/>
      <c r="S240" s="138"/>
      <c r="T240" s="138"/>
      <c r="U240" s="134"/>
    </row>
    <row r="241" spans="1:21" s="51" customFormat="1" ht="11.1" customHeight="1" outlineLevel="3">
      <c r="A241" s="42"/>
      <c r="B241" s="134"/>
      <c r="C241" s="134"/>
      <c r="D241" s="134"/>
      <c r="E241" s="134"/>
      <c r="F241" s="134"/>
      <c r="G241" s="134" t="s">
        <v>419</v>
      </c>
      <c r="H241" s="135">
        <v>22</v>
      </c>
      <c r="I241" s="136"/>
      <c r="J241" s="134"/>
      <c r="K241" s="134"/>
      <c r="L241" s="137"/>
      <c r="M241" s="137"/>
      <c r="N241" s="137"/>
      <c r="O241" s="137"/>
      <c r="P241" s="137"/>
      <c r="Q241" s="137"/>
      <c r="R241" s="137"/>
      <c r="S241" s="138"/>
      <c r="T241" s="138"/>
      <c r="U241" s="134"/>
    </row>
    <row r="242" spans="1:21" outlineLevel="2">
      <c r="A242" s="3"/>
      <c r="B242" s="93"/>
      <c r="C242" s="93"/>
      <c r="D242" s="113" t="s">
        <v>95</v>
      </c>
      <c r="E242" s="114">
        <v>5</v>
      </c>
      <c r="F242" s="115" t="s">
        <v>420</v>
      </c>
      <c r="G242" s="116" t="s">
        <v>421</v>
      </c>
      <c r="H242" s="117">
        <v>30.3</v>
      </c>
      <c r="I242" s="118" t="s">
        <v>98</v>
      </c>
      <c r="J242" s="119"/>
      <c r="K242" s="120">
        <f>H242*J242</f>
        <v>0</v>
      </c>
      <c r="L242" s="121" t="str">
        <f>IF(D242="S",K242,"")</f>
        <v/>
      </c>
      <c r="M242" s="122">
        <f>IF(OR(D242="P",D242="U"),K242,"")</f>
        <v>0</v>
      </c>
      <c r="N242" s="122" t="str">
        <f>IF(D242="H",K242,"")</f>
        <v/>
      </c>
      <c r="O242" s="122" t="str">
        <f>IF(D242="V",K242,"")</f>
        <v/>
      </c>
      <c r="P242" s="123">
        <v>0</v>
      </c>
      <c r="Q242" s="123">
        <v>0.12999999999999998</v>
      </c>
      <c r="R242" s="123">
        <v>0</v>
      </c>
      <c r="S242" s="124">
        <v>21</v>
      </c>
      <c r="T242" s="125">
        <f>K242*(S242+100)/100</f>
        <v>0</v>
      </c>
      <c r="U242" s="126"/>
    </row>
    <row r="243" spans="1:21" s="51" customFormat="1" ht="11.1" customHeight="1" outlineLevel="3">
      <c r="A243" s="42"/>
      <c r="B243" s="134"/>
      <c r="C243" s="134"/>
      <c r="D243" s="134"/>
      <c r="E243" s="134"/>
      <c r="F243" s="134"/>
      <c r="G243" s="134" t="s">
        <v>422</v>
      </c>
      <c r="H243" s="135">
        <v>30.3</v>
      </c>
      <c r="I243" s="136"/>
      <c r="J243" s="134"/>
      <c r="K243" s="134"/>
      <c r="L243" s="137"/>
      <c r="M243" s="137"/>
      <c r="N243" s="137"/>
      <c r="O243" s="137"/>
      <c r="P243" s="137"/>
      <c r="Q243" s="137"/>
      <c r="R243" s="137"/>
      <c r="S243" s="138"/>
      <c r="T243" s="138"/>
      <c r="U243" s="134"/>
    </row>
    <row r="244" spans="1:21" outlineLevel="2">
      <c r="A244" s="3"/>
      <c r="B244" s="93"/>
      <c r="C244" s="93"/>
      <c r="D244" s="113" t="s">
        <v>95</v>
      </c>
      <c r="E244" s="114">
        <v>6</v>
      </c>
      <c r="F244" s="115" t="s">
        <v>423</v>
      </c>
      <c r="G244" s="116" t="s">
        <v>424</v>
      </c>
      <c r="H244" s="117">
        <v>611.21</v>
      </c>
      <c r="I244" s="118" t="s">
        <v>239</v>
      </c>
      <c r="J244" s="119"/>
      <c r="K244" s="120">
        <f t="shared" ref="K244:K247" si="171">H244*J244</f>
        <v>0</v>
      </c>
      <c r="L244" s="121" t="str">
        <f t="shared" ref="L244:L247" si="172">IF(D244="S",K244,"")</f>
        <v/>
      </c>
      <c r="M244" s="122">
        <f t="shared" ref="M244:M247" si="173">IF(OR(D244="P",D244="U"),K244,"")</f>
        <v>0</v>
      </c>
      <c r="N244" s="122" t="str">
        <f t="shared" ref="N244:N247" si="174">IF(D244="H",K244,"")</f>
        <v/>
      </c>
      <c r="O244" s="122" t="str">
        <f t="shared" ref="O244:O247" si="175">IF(D244="V",K244,"")</f>
        <v/>
      </c>
      <c r="P244" s="123">
        <v>0</v>
      </c>
      <c r="Q244" s="123">
        <v>0.14499999999999999</v>
      </c>
      <c r="R244" s="123">
        <v>0.1330000000000382</v>
      </c>
      <c r="S244" s="124">
        <v>21</v>
      </c>
      <c r="T244" s="125">
        <f t="shared" ref="T244:T247" si="176">K244*(S244+100)/100</f>
        <v>0</v>
      </c>
      <c r="U244" s="126"/>
    </row>
    <row r="245" spans="1:21" outlineLevel="2">
      <c r="A245" s="3"/>
      <c r="B245" s="93"/>
      <c r="C245" s="93"/>
      <c r="D245" s="113" t="s">
        <v>425</v>
      </c>
      <c r="E245" s="114">
        <v>7</v>
      </c>
      <c r="F245" s="115" t="s">
        <v>426</v>
      </c>
      <c r="G245" s="116" t="s">
        <v>427</v>
      </c>
      <c r="H245" s="117">
        <v>358.07505000000003</v>
      </c>
      <c r="I245" s="118" t="s">
        <v>141</v>
      </c>
      <c r="J245" s="119"/>
      <c r="K245" s="120">
        <f t="shared" si="171"/>
        <v>0</v>
      </c>
      <c r="L245" s="121" t="str">
        <f t="shared" si="172"/>
        <v/>
      </c>
      <c r="M245" s="122">
        <f t="shared" si="173"/>
        <v>0</v>
      </c>
      <c r="N245" s="122" t="str">
        <f t="shared" si="174"/>
        <v/>
      </c>
      <c r="O245" s="122" t="str">
        <f t="shared" si="175"/>
        <v/>
      </c>
      <c r="P245" s="123">
        <v>1.0000000000000001E-5</v>
      </c>
      <c r="Q245" s="123">
        <v>0</v>
      </c>
      <c r="R245" s="123">
        <v>0</v>
      </c>
      <c r="S245" s="124">
        <v>21</v>
      </c>
      <c r="T245" s="125">
        <f t="shared" si="176"/>
        <v>0</v>
      </c>
      <c r="U245" s="126"/>
    </row>
    <row r="246" spans="1:21" outlineLevel="2">
      <c r="A246" s="3"/>
      <c r="B246" s="93"/>
      <c r="C246" s="93"/>
      <c r="D246" s="113" t="s">
        <v>425</v>
      </c>
      <c r="E246" s="114">
        <v>8</v>
      </c>
      <c r="F246" s="115" t="s">
        <v>428</v>
      </c>
      <c r="G246" s="116" t="s">
        <v>429</v>
      </c>
      <c r="H246" s="117">
        <v>5013.0507000000007</v>
      </c>
      <c r="I246" s="118" t="s">
        <v>141</v>
      </c>
      <c r="J246" s="119"/>
      <c r="K246" s="120">
        <f t="shared" si="171"/>
        <v>0</v>
      </c>
      <c r="L246" s="121" t="str">
        <f t="shared" si="172"/>
        <v/>
      </c>
      <c r="M246" s="122">
        <f t="shared" si="173"/>
        <v>0</v>
      </c>
      <c r="N246" s="122" t="str">
        <f t="shared" si="174"/>
        <v/>
      </c>
      <c r="O246" s="122" t="str">
        <f t="shared" si="175"/>
        <v/>
      </c>
      <c r="P246" s="123">
        <v>1.0000000000000001E-5</v>
      </c>
      <c r="Q246" s="123">
        <v>0</v>
      </c>
      <c r="R246" s="123">
        <v>0</v>
      </c>
      <c r="S246" s="124">
        <v>21</v>
      </c>
      <c r="T246" s="125">
        <f t="shared" si="176"/>
        <v>0</v>
      </c>
      <c r="U246" s="126"/>
    </row>
    <row r="247" spans="1:21" outlineLevel="2">
      <c r="A247" s="3"/>
      <c r="B247" s="93"/>
      <c r="C247" s="93"/>
      <c r="D247" s="113" t="s">
        <v>95</v>
      </c>
      <c r="E247" s="114">
        <v>9</v>
      </c>
      <c r="F247" s="115" t="s">
        <v>430</v>
      </c>
      <c r="G247" s="116" t="s">
        <v>431</v>
      </c>
      <c r="H247" s="117">
        <v>248.06045</v>
      </c>
      <c r="I247" s="118" t="s">
        <v>141</v>
      </c>
      <c r="J247" s="119"/>
      <c r="K247" s="120">
        <f t="shared" si="171"/>
        <v>0</v>
      </c>
      <c r="L247" s="121" t="str">
        <f t="shared" si="172"/>
        <v/>
      </c>
      <c r="M247" s="122">
        <f t="shared" si="173"/>
        <v>0</v>
      </c>
      <c r="N247" s="122" t="str">
        <f t="shared" si="174"/>
        <v/>
      </c>
      <c r="O247" s="122" t="str">
        <f t="shared" si="175"/>
        <v/>
      </c>
      <c r="P247" s="123">
        <v>0</v>
      </c>
      <c r="Q247" s="123">
        <v>0</v>
      </c>
      <c r="R247" s="123">
        <v>0</v>
      </c>
      <c r="S247" s="124">
        <v>21</v>
      </c>
      <c r="T247" s="125">
        <f t="shared" si="176"/>
        <v>0</v>
      </c>
      <c r="U247" s="126"/>
    </row>
    <row r="248" spans="1:21" s="51" customFormat="1" ht="11.1" customHeight="1" outlineLevel="3">
      <c r="A248" s="42"/>
      <c r="B248" s="134"/>
      <c r="C248" s="134"/>
      <c r="D248" s="134"/>
      <c r="E248" s="134"/>
      <c r="F248" s="134"/>
      <c r="G248" s="134" t="s">
        <v>432</v>
      </c>
      <c r="H248" s="135">
        <v>248.06049999999999</v>
      </c>
      <c r="I248" s="136"/>
      <c r="J248" s="134"/>
      <c r="K248" s="134"/>
      <c r="L248" s="137"/>
      <c r="M248" s="137"/>
      <c r="N248" s="137"/>
      <c r="O248" s="137"/>
      <c r="P248" s="137"/>
      <c r="Q248" s="137"/>
      <c r="R248" s="137"/>
      <c r="S248" s="138"/>
      <c r="T248" s="138"/>
      <c r="U248" s="134"/>
    </row>
    <row r="249" spans="1:21" outlineLevel="2">
      <c r="A249" s="3"/>
      <c r="B249" s="93"/>
      <c r="C249" s="93"/>
      <c r="D249" s="113" t="s">
        <v>95</v>
      </c>
      <c r="E249" s="114">
        <v>10</v>
      </c>
      <c r="F249" s="115" t="s">
        <v>433</v>
      </c>
      <c r="G249" s="116" t="s">
        <v>434</v>
      </c>
      <c r="H249" s="117">
        <v>31.3796</v>
      </c>
      <c r="I249" s="118" t="s">
        <v>141</v>
      </c>
      <c r="J249" s="119"/>
      <c r="K249" s="120">
        <f>H249*J249</f>
        <v>0</v>
      </c>
      <c r="L249" s="121" t="str">
        <f>IF(D249="S",K249,"")</f>
        <v/>
      </c>
      <c r="M249" s="122">
        <f>IF(OR(D249="P",D249="U"),K249,"")</f>
        <v>0</v>
      </c>
      <c r="N249" s="122" t="str">
        <f>IF(D249="H",K249,"")</f>
        <v/>
      </c>
      <c r="O249" s="122" t="str">
        <f>IF(D249="V",K249,"")</f>
        <v/>
      </c>
      <c r="P249" s="123">
        <v>0</v>
      </c>
      <c r="Q249" s="123">
        <v>0</v>
      </c>
      <c r="R249" s="123">
        <v>0</v>
      </c>
      <c r="S249" s="124">
        <v>21</v>
      </c>
      <c r="T249" s="125">
        <f>K249*(S249+100)/100</f>
        <v>0</v>
      </c>
      <c r="U249" s="126"/>
    </row>
    <row r="250" spans="1:21" s="51" customFormat="1" ht="11.1" customHeight="1" outlineLevel="3">
      <c r="A250" s="42"/>
      <c r="B250" s="134"/>
      <c r="C250" s="134"/>
      <c r="D250" s="134"/>
      <c r="E250" s="134"/>
      <c r="F250" s="134"/>
      <c r="G250" s="134" t="s">
        <v>435</v>
      </c>
      <c r="H250" s="135">
        <v>31.3796</v>
      </c>
      <c r="I250" s="136"/>
      <c r="J250" s="134"/>
      <c r="K250" s="134"/>
      <c r="L250" s="137"/>
      <c r="M250" s="137"/>
      <c r="N250" s="137"/>
      <c r="O250" s="137"/>
      <c r="P250" s="137"/>
      <c r="Q250" s="137"/>
      <c r="R250" s="137"/>
      <c r="S250" s="138"/>
      <c r="T250" s="138"/>
      <c r="U250" s="134"/>
    </row>
    <row r="251" spans="1:21" outlineLevel="2">
      <c r="A251" s="3"/>
      <c r="B251" s="93"/>
      <c r="C251" s="93"/>
      <c r="D251" s="113" t="s">
        <v>95</v>
      </c>
      <c r="E251" s="114">
        <v>11</v>
      </c>
      <c r="F251" s="115" t="s">
        <v>436</v>
      </c>
      <c r="G251" s="116" t="s">
        <v>437</v>
      </c>
      <c r="H251" s="117">
        <v>78.634999999999991</v>
      </c>
      <c r="I251" s="118" t="s">
        <v>141</v>
      </c>
      <c r="J251" s="119"/>
      <c r="K251" s="120">
        <f>H251*J251</f>
        <v>0</v>
      </c>
      <c r="L251" s="121" t="str">
        <f>IF(D251="S",K251,"")</f>
        <v/>
      </c>
      <c r="M251" s="122">
        <f>IF(OR(D251="P",D251="U"),K251,"")</f>
        <v>0</v>
      </c>
      <c r="N251" s="122" t="str">
        <f>IF(D251="H",K251,"")</f>
        <v/>
      </c>
      <c r="O251" s="122" t="str">
        <f>IF(D251="V",K251,"")</f>
        <v/>
      </c>
      <c r="P251" s="123">
        <v>0</v>
      </c>
      <c r="Q251" s="123">
        <v>0</v>
      </c>
      <c r="R251" s="123">
        <v>0</v>
      </c>
      <c r="S251" s="124">
        <v>21</v>
      </c>
      <c r="T251" s="125">
        <f>K251*(S251+100)/100</f>
        <v>0</v>
      </c>
      <c r="U251" s="126"/>
    </row>
    <row r="252" spans="1:21" s="51" customFormat="1" ht="11.1" customHeight="1" outlineLevel="3">
      <c r="A252" s="42"/>
      <c r="B252" s="134"/>
      <c r="C252" s="134"/>
      <c r="D252" s="134"/>
      <c r="E252" s="134"/>
      <c r="F252" s="134"/>
      <c r="G252" s="134" t="s">
        <v>438</v>
      </c>
      <c r="H252" s="135">
        <v>78.635000000000005</v>
      </c>
      <c r="I252" s="136"/>
      <c r="J252" s="134"/>
      <c r="K252" s="134"/>
      <c r="L252" s="137"/>
      <c r="M252" s="137"/>
      <c r="N252" s="137"/>
      <c r="O252" s="137"/>
      <c r="P252" s="137"/>
      <c r="Q252" s="137"/>
      <c r="R252" s="137"/>
      <c r="S252" s="138"/>
      <c r="T252" s="138"/>
      <c r="U252" s="134"/>
    </row>
    <row r="253" spans="1:21" outlineLevel="1">
      <c r="A253" s="3"/>
      <c r="B253" s="94"/>
      <c r="C253" s="95" t="s">
        <v>439</v>
      </c>
      <c r="D253" s="96" t="s">
        <v>92</v>
      </c>
      <c r="E253" s="97"/>
      <c r="F253" s="97" t="s">
        <v>39</v>
      </c>
      <c r="G253" s="98" t="s">
        <v>440</v>
      </c>
      <c r="H253" s="97"/>
      <c r="I253" s="96"/>
      <c r="J253" s="97"/>
      <c r="K253" s="99">
        <f>SUBTOTAL(9,K254:K271)</f>
        <v>0</v>
      </c>
      <c r="L253" s="100">
        <f>SUBTOTAL(9,L254:L271)</f>
        <v>0</v>
      </c>
      <c r="M253" s="100">
        <f>SUBTOTAL(9,M254:M271)</f>
        <v>0</v>
      </c>
      <c r="N253" s="100">
        <f>SUBTOTAL(9,N254:N271)</f>
        <v>0</v>
      </c>
      <c r="O253" s="100">
        <f>SUBTOTAL(9,O254:O271)</f>
        <v>0</v>
      </c>
      <c r="P253" s="101">
        <f>SUMPRODUCT(P254:P271,H254:H271)</f>
        <v>0</v>
      </c>
      <c r="Q253" s="101">
        <f>SUMPRODUCT(Q254:Q271,H254:H271)</f>
        <v>28.717000000000002</v>
      </c>
      <c r="R253" s="101">
        <f>SUMPRODUCT(R254:R271,H254:H271)</f>
        <v>0</v>
      </c>
      <c r="S253" s="102">
        <f>SUMPRODUCT(S254:S271,K254:K271)/100</f>
        <v>0</v>
      </c>
      <c r="T253" s="102">
        <f>K253+S253</f>
        <v>0</v>
      </c>
      <c r="U253" s="93"/>
    </row>
    <row r="254" spans="1:21" outlineLevel="2">
      <c r="A254" s="3"/>
      <c r="B254" s="103"/>
      <c r="C254" s="104"/>
      <c r="D254" s="105"/>
      <c r="E254" s="106" t="s">
        <v>94</v>
      </c>
      <c r="F254" s="107"/>
      <c r="G254" s="108"/>
      <c r="H254" s="107"/>
      <c r="I254" s="105"/>
      <c r="J254" s="107"/>
      <c r="K254" s="109"/>
      <c r="L254" s="110"/>
      <c r="M254" s="110"/>
      <c r="N254" s="110"/>
      <c r="O254" s="110"/>
      <c r="P254" s="111"/>
      <c r="Q254" s="111"/>
      <c r="R254" s="111"/>
      <c r="S254" s="112"/>
      <c r="T254" s="112"/>
      <c r="U254" s="93"/>
    </row>
    <row r="255" spans="1:21" outlineLevel="2">
      <c r="A255" s="3"/>
      <c r="B255" s="93"/>
      <c r="C255" s="93"/>
      <c r="D255" s="113" t="s">
        <v>95</v>
      </c>
      <c r="E255" s="114">
        <v>1</v>
      </c>
      <c r="F255" s="115" t="s">
        <v>441</v>
      </c>
      <c r="G255" s="116" t="s">
        <v>442</v>
      </c>
      <c r="H255" s="117">
        <v>116</v>
      </c>
      <c r="I255" s="118" t="s">
        <v>198</v>
      </c>
      <c r="J255" s="119"/>
      <c r="K255" s="120">
        <f>H255*J255</f>
        <v>0</v>
      </c>
      <c r="L255" s="121" t="str">
        <f>IF(D255="S",K255,"")</f>
        <v/>
      </c>
      <c r="M255" s="122">
        <f>IF(OR(D255="P",D255="U"),K255,"")</f>
        <v>0</v>
      </c>
      <c r="N255" s="122" t="str">
        <f>IF(D255="H",K255,"")</f>
        <v/>
      </c>
      <c r="O255" s="122" t="str">
        <f>IF(D255="V",K255,"")</f>
        <v/>
      </c>
      <c r="P255" s="123">
        <v>0</v>
      </c>
      <c r="Q255" s="123">
        <v>6.6000000000000003E-2</v>
      </c>
      <c r="R255" s="123">
        <v>0</v>
      </c>
      <c r="S255" s="124">
        <v>21</v>
      </c>
      <c r="T255" s="125">
        <f>K255*(S255+100)/100</f>
        <v>0</v>
      </c>
      <c r="U255" s="126"/>
    </row>
    <row r="256" spans="1:21" s="133" customFormat="1" ht="11.25" outlineLevel="2">
      <c r="A256" s="127"/>
      <c r="B256" s="127"/>
      <c r="C256" s="127"/>
      <c r="D256" s="127"/>
      <c r="E256" s="127"/>
      <c r="F256" s="127"/>
      <c r="G256" s="128" t="s">
        <v>443</v>
      </c>
      <c r="H256" s="127"/>
      <c r="I256" s="129"/>
      <c r="J256" s="127"/>
      <c r="K256" s="127"/>
      <c r="L256" s="130"/>
      <c r="M256" s="130"/>
      <c r="N256" s="130"/>
      <c r="O256" s="130"/>
      <c r="P256" s="131"/>
      <c r="Q256" s="127"/>
      <c r="R256" s="127"/>
      <c r="S256" s="132"/>
      <c r="T256" s="132"/>
      <c r="U256" s="127"/>
    </row>
    <row r="257" spans="1:21" ht="25.5" outlineLevel="2">
      <c r="A257" s="3"/>
      <c r="B257" s="93"/>
      <c r="C257" s="93"/>
      <c r="D257" s="113" t="s">
        <v>95</v>
      </c>
      <c r="E257" s="114">
        <v>2</v>
      </c>
      <c r="F257" s="115" t="s">
        <v>444</v>
      </c>
      <c r="G257" s="116" t="s">
        <v>445</v>
      </c>
      <c r="H257" s="117">
        <v>115</v>
      </c>
      <c r="I257" s="118" t="s">
        <v>198</v>
      </c>
      <c r="J257" s="119"/>
      <c r="K257" s="120">
        <f t="shared" ref="K257:K259" si="177">H257*J257</f>
        <v>0</v>
      </c>
      <c r="L257" s="121" t="str">
        <f t="shared" ref="L257:L259" si="178">IF(D257="S",K257,"")</f>
        <v/>
      </c>
      <c r="M257" s="122">
        <f t="shared" ref="M257:M259" si="179">IF(OR(D257="P",D257="U"),K257,"")</f>
        <v>0</v>
      </c>
      <c r="N257" s="122" t="str">
        <f t="shared" ref="N257:N259" si="180">IF(D257="H",K257,"")</f>
        <v/>
      </c>
      <c r="O257" s="122" t="str">
        <f t="shared" ref="O257:O259" si="181">IF(D257="V",K257,"")</f>
        <v/>
      </c>
      <c r="P257" s="123">
        <v>0</v>
      </c>
      <c r="Q257" s="123">
        <v>4.7E-2</v>
      </c>
      <c r="R257" s="123">
        <v>0</v>
      </c>
      <c r="S257" s="124">
        <v>21</v>
      </c>
      <c r="T257" s="125">
        <f t="shared" ref="T257:T259" si="182">K257*(S257+100)/100</f>
        <v>0</v>
      </c>
      <c r="U257" s="126"/>
    </row>
    <row r="258" spans="1:21" outlineLevel="2">
      <c r="A258" s="3"/>
      <c r="B258" s="93"/>
      <c r="C258" s="93"/>
      <c r="D258" s="113" t="s">
        <v>95</v>
      </c>
      <c r="E258" s="114">
        <v>3</v>
      </c>
      <c r="F258" s="115" t="s">
        <v>446</v>
      </c>
      <c r="G258" s="116" t="s">
        <v>447</v>
      </c>
      <c r="H258" s="117">
        <v>230</v>
      </c>
      <c r="I258" s="118" t="s">
        <v>239</v>
      </c>
      <c r="J258" s="119"/>
      <c r="K258" s="120">
        <f t="shared" si="177"/>
        <v>0</v>
      </c>
      <c r="L258" s="121" t="str">
        <f t="shared" si="178"/>
        <v/>
      </c>
      <c r="M258" s="122">
        <f t="shared" si="179"/>
        <v>0</v>
      </c>
      <c r="N258" s="122" t="str">
        <f t="shared" si="180"/>
        <v/>
      </c>
      <c r="O258" s="122" t="str">
        <f t="shared" si="181"/>
        <v/>
      </c>
      <c r="P258" s="123">
        <v>0</v>
      </c>
      <c r="Q258" s="123">
        <v>2E-3</v>
      </c>
      <c r="R258" s="123">
        <v>0</v>
      </c>
      <c r="S258" s="124">
        <v>21</v>
      </c>
      <c r="T258" s="125">
        <f t="shared" si="182"/>
        <v>0</v>
      </c>
      <c r="U258" s="126"/>
    </row>
    <row r="259" spans="1:21" outlineLevel="2">
      <c r="A259" s="3"/>
      <c r="B259" s="93"/>
      <c r="C259" s="93"/>
      <c r="D259" s="113" t="s">
        <v>95</v>
      </c>
      <c r="E259" s="114">
        <v>4</v>
      </c>
      <c r="F259" s="115" t="s">
        <v>448</v>
      </c>
      <c r="G259" s="116" t="s">
        <v>449</v>
      </c>
      <c r="H259" s="117">
        <v>6.75</v>
      </c>
      <c r="I259" s="118" t="s">
        <v>105</v>
      </c>
      <c r="J259" s="119"/>
      <c r="K259" s="120">
        <f t="shared" si="177"/>
        <v>0</v>
      </c>
      <c r="L259" s="121" t="str">
        <f t="shared" si="178"/>
        <v/>
      </c>
      <c r="M259" s="122">
        <f t="shared" si="179"/>
        <v>0</v>
      </c>
      <c r="N259" s="122" t="str">
        <f t="shared" si="180"/>
        <v/>
      </c>
      <c r="O259" s="122" t="str">
        <f t="shared" si="181"/>
        <v/>
      </c>
      <c r="P259" s="123">
        <v>0</v>
      </c>
      <c r="Q259" s="123">
        <v>2</v>
      </c>
      <c r="R259" s="123">
        <v>0</v>
      </c>
      <c r="S259" s="124">
        <v>21</v>
      </c>
      <c r="T259" s="125">
        <f t="shared" si="182"/>
        <v>0</v>
      </c>
      <c r="U259" s="126"/>
    </row>
    <row r="260" spans="1:21" s="133" customFormat="1" ht="11.25" outlineLevel="2">
      <c r="A260" s="127"/>
      <c r="B260" s="127"/>
      <c r="C260" s="127"/>
      <c r="D260" s="127"/>
      <c r="E260" s="127"/>
      <c r="F260" s="127"/>
      <c r="G260" s="128" t="s">
        <v>450</v>
      </c>
      <c r="H260" s="127"/>
      <c r="I260" s="129"/>
      <c r="J260" s="127"/>
      <c r="K260" s="127"/>
      <c r="L260" s="130"/>
      <c r="M260" s="130"/>
      <c r="N260" s="130"/>
      <c r="O260" s="130"/>
      <c r="P260" s="131"/>
      <c r="Q260" s="127"/>
      <c r="R260" s="127"/>
      <c r="S260" s="132"/>
      <c r="T260" s="132"/>
      <c r="U260" s="127"/>
    </row>
    <row r="261" spans="1:21" s="51" customFormat="1" ht="11.1" customHeight="1" outlineLevel="3">
      <c r="A261" s="42"/>
      <c r="B261" s="134"/>
      <c r="C261" s="134"/>
      <c r="D261" s="134"/>
      <c r="E261" s="134"/>
      <c r="F261" s="134"/>
      <c r="G261" s="134" t="s">
        <v>451</v>
      </c>
      <c r="H261" s="135">
        <v>6.75</v>
      </c>
      <c r="I261" s="136"/>
      <c r="J261" s="134"/>
      <c r="K261" s="134"/>
      <c r="L261" s="137"/>
      <c r="M261" s="137"/>
      <c r="N261" s="137"/>
      <c r="O261" s="137"/>
      <c r="P261" s="137"/>
      <c r="Q261" s="137"/>
      <c r="R261" s="137"/>
      <c r="S261" s="138"/>
      <c r="T261" s="138"/>
      <c r="U261" s="134"/>
    </row>
    <row r="262" spans="1:21" outlineLevel="2">
      <c r="A262" s="3"/>
      <c r="B262" s="93"/>
      <c r="C262" s="93"/>
      <c r="D262" s="113" t="s">
        <v>95</v>
      </c>
      <c r="E262" s="114">
        <v>5</v>
      </c>
      <c r="F262" s="115" t="s">
        <v>452</v>
      </c>
      <c r="G262" s="116" t="s">
        <v>453</v>
      </c>
      <c r="H262" s="117">
        <v>1</v>
      </c>
      <c r="I262" s="118" t="s">
        <v>198</v>
      </c>
      <c r="J262" s="119"/>
      <c r="K262" s="120">
        <f t="shared" ref="K262:K264" si="183">H262*J262</f>
        <v>0</v>
      </c>
      <c r="L262" s="121" t="str">
        <f t="shared" ref="L262:L264" si="184">IF(D262="S",K262,"")</f>
        <v/>
      </c>
      <c r="M262" s="122">
        <f t="shared" ref="M262:M264" si="185">IF(OR(D262="P",D262="U"),K262,"")</f>
        <v>0</v>
      </c>
      <c r="N262" s="122" t="str">
        <f t="shared" ref="N262:N264" si="186">IF(D262="H",K262,"")</f>
        <v/>
      </c>
      <c r="O262" s="122" t="str">
        <f t="shared" ref="O262:O264" si="187">IF(D262="V",K262,"")</f>
        <v/>
      </c>
      <c r="P262" s="123">
        <v>0</v>
      </c>
      <c r="Q262" s="123">
        <v>0.25</v>
      </c>
      <c r="R262" s="123">
        <v>0</v>
      </c>
      <c r="S262" s="124">
        <v>21</v>
      </c>
      <c r="T262" s="125">
        <f t="shared" ref="T262:T264" si="188">K262*(S262+100)/100</f>
        <v>0</v>
      </c>
      <c r="U262" s="126"/>
    </row>
    <row r="263" spans="1:21" outlineLevel="2">
      <c r="A263" s="3"/>
      <c r="B263" s="93"/>
      <c r="C263" s="93"/>
      <c r="D263" s="113" t="s">
        <v>95</v>
      </c>
      <c r="E263" s="114">
        <v>6</v>
      </c>
      <c r="F263" s="115" t="s">
        <v>454</v>
      </c>
      <c r="G263" s="116" t="s">
        <v>455</v>
      </c>
      <c r="H263" s="117">
        <v>2</v>
      </c>
      <c r="I263" s="118" t="s">
        <v>198</v>
      </c>
      <c r="J263" s="119"/>
      <c r="K263" s="120">
        <f t="shared" si="183"/>
        <v>0</v>
      </c>
      <c r="L263" s="121" t="str">
        <f t="shared" si="184"/>
        <v/>
      </c>
      <c r="M263" s="122">
        <f t="shared" si="185"/>
        <v>0</v>
      </c>
      <c r="N263" s="122" t="str">
        <f t="shared" si="186"/>
        <v/>
      </c>
      <c r="O263" s="122" t="str">
        <f t="shared" si="187"/>
        <v/>
      </c>
      <c r="P263" s="123">
        <v>0</v>
      </c>
      <c r="Q263" s="123">
        <v>0.28499999999999998</v>
      </c>
      <c r="R263" s="123">
        <v>0</v>
      </c>
      <c r="S263" s="124">
        <v>21</v>
      </c>
      <c r="T263" s="125">
        <f t="shared" si="188"/>
        <v>0</v>
      </c>
      <c r="U263" s="126"/>
    </row>
    <row r="264" spans="1:21" outlineLevel="2">
      <c r="A264" s="3"/>
      <c r="B264" s="93"/>
      <c r="C264" s="93"/>
      <c r="D264" s="113" t="s">
        <v>95</v>
      </c>
      <c r="E264" s="114">
        <v>7</v>
      </c>
      <c r="F264" s="115" t="s">
        <v>456</v>
      </c>
      <c r="G264" s="116" t="s">
        <v>457</v>
      </c>
      <c r="H264" s="117">
        <v>3</v>
      </c>
      <c r="I264" s="118" t="s">
        <v>198</v>
      </c>
      <c r="J264" s="119"/>
      <c r="K264" s="120">
        <f t="shared" si="183"/>
        <v>0</v>
      </c>
      <c r="L264" s="121" t="str">
        <f t="shared" si="184"/>
        <v/>
      </c>
      <c r="M264" s="122">
        <f t="shared" si="185"/>
        <v>0</v>
      </c>
      <c r="N264" s="122" t="str">
        <f t="shared" si="186"/>
        <v/>
      </c>
      <c r="O264" s="122" t="str">
        <f t="shared" si="187"/>
        <v/>
      </c>
      <c r="P264" s="123">
        <v>0</v>
      </c>
      <c r="Q264" s="123">
        <v>0.192</v>
      </c>
      <c r="R264" s="123">
        <v>0</v>
      </c>
      <c r="S264" s="124">
        <v>21</v>
      </c>
      <c r="T264" s="125">
        <f t="shared" si="188"/>
        <v>0</v>
      </c>
      <c r="U264" s="126"/>
    </row>
    <row r="265" spans="1:21" s="133" customFormat="1" ht="11.25" outlineLevel="2">
      <c r="A265" s="127"/>
      <c r="B265" s="127"/>
      <c r="C265" s="127"/>
      <c r="D265" s="127"/>
      <c r="E265" s="127"/>
      <c r="F265" s="127"/>
      <c r="G265" s="128" t="s">
        <v>458</v>
      </c>
      <c r="H265" s="127"/>
      <c r="I265" s="129"/>
      <c r="J265" s="127"/>
      <c r="K265" s="127"/>
      <c r="L265" s="130"/>
      <c r="M265" s="130"/>
      <c r="N265" s="130"/>
      <c r="O265" s="130"/>
      <c r="P265" s="131"/>
      <c r="Q265" s="127"/>
      <c r="R265" s="127"/>
      <c r="S265" s="132"/>
      <c r="T265" s="132"/>
      <c r="U265" s="127"/>
    </row>
    <row r="266" spans="1:21" outlineLevel="2">
      <c r="A266" s="3"/>
      <c r="B266" s="93"/>
      <c r="C266" s="93"/>
      <c r="D266" s="113" t="s">
        <v>95</v>
      </c>
      <c r="E266" s="114">
        <v>8</v>
      </c>
      <c r="F266" s="115" t="s">
        <v>459</v>
      </c>
      <c r="G266" s="116" t="s">
        <v>460</v>
      </c>
      <c r="H266" s="117">
        <v>1</v>
      </c>
      <c r="I266" s="118" t="s">
        <v>198</v>
      </c>
      <c r="J266" s="119"/>
      <c r="K266" s="120">
        <f t="shared" ref="K266:K271" si="189">H266*J266</f>
        <v>0</v>
      </c>
      <c r="L266" s="121" t="str">
        <f t="shared" ref="L266:L271" si="190">IF(D266="S",K266,"")</f>
        <v/>
      </c>
      <c r="M266" s="122">
        <f t="shared" ref="M266:M271" si="191">IF(OR(D266="P",D266="U"),K266,"")</f>
        <v>0</v>
      </c>
      <c r="N266" s="122" t="str">
        <f t="shared" ref="N266:N271" si="192">IF(D266="H",K266,"")</f>
        <v/>
      </c>
      <c r="O266" s="122" t="str">
        <f t="shared" ref="O266:O271" si="193">IF(D266="V",K266,"")</f>
        <v/>
      </c>
      <c r="P266" s="123">
        <v>0</v>
      </c>
      <c r="Q266" s="123">
        <v>0.3</v>
      </c>
      <c r="R266" s="123">
        <v>0</v>
      </c>
      <c r="S266" s="124">
        <v>21</v>
      </c>
      <c r="T266" s="125">
        <f t="shared" ref="T266:T271" si="194">K266*(S266+100)/100</f>
        <v>0</v>
      </c>
      <c r="U266" s="126"/>
    </row>
    <row r="267" spans="1:21" outlineLevel="2">
      <c r="A267" s="3"/>
      <c r="B267" s="93"/>
      <c r="C267" s="93"/>
      <c r="D267" s="113" t="s">
        <v>95</v>
      </c>
      <c r="E267" s="114">
        <v>9</v>
      </c>
      <c r="F267" s="115" t="s">
        <v>461</v>
      </c>
      <c r="G267" s="116" t="s">
        <v>462</v>
      </c>
      <c r="H267" s="117">
        <v>4</v>
      </c>
      <c r="I267" s="118" t="s">
        <v>198</v>
      </c>
      <c r="J267" s="119"/>
      <c r="K267" s="120">
        <f t="shared" si="189"/>
        <v>0</v>
      </c>
      <c r="L267" s="121" t="str">
        <f t="shared" si="190"/>
        <v/>
      </c>
      <c r="M267" s="122">
        <f t="shared" si="191"/>
        <v>0</v>
      </c>
      <c r="N267" s="122" t="str">
        <f t="shared" si="192"/>
        <v/>
      </c>
      <c r="O267" s="122" t="str">
        <f t="shared" si="193"/>
        <v/>
      </c>
      <c r="P267" s="123">
        <v>0</v>
      </c>
      <c r="Q267" s="123">
        <v>0</v>
      </c>
      <c r="R267" s="123">
        <v>0</v>
      </c>
      <c r="S267" s="124">
        <v>21</v>
      </c>
      <c r="T267" s="125">
        <f t="shared" si="194"/>
        <v>0</v>
      </c>
      <c r="U267" s="126"/>
    </row>
    <row r="268" spans="1:21" outlineLevel="2">
      <c r="A268" s="3"/>
      <c r="B268" s="93"/>
      <c r="C268" s="93"/>
      <c r="D268" s="113" t="s">
        <v>425</v>
      </c>
      <c r="E268" s="114">
        <v>10</v>
      </c>
      <c r="F268" s="115" t="s">
        <v>463</v>
      </c>
      <c r="G268" s="116" t="s">
        <v>464</v>
      </c>
      <c r="H268" s="117">
        <v>28.717000000000002</v>
      </c>
      <c r="I268" s="118" t="s">
        <v>141</v>
      </c>
      <c r="J268" s="119"/>
      <c r="K268" s="120">
        <f t="shared" si="189"/>
        <v>0</v>
      </c>
      <c r="L268" s="121" t="str">
        <f t="shared" si="190"/>
        <v/>
      </c>
      <c r="M268" s="122">
        <f t="shared" si="191"/>
        <v>0</v>
      </c>
      <c r="N268" s="122" t="str">
        <f t="shared" si="192"/>
        <v/>
      </c>
      <c r="O268" s="122" t="str">
        <f t="shared" si="193"/>
        <v/>
      </c>
      <c r="P268" s="123">
        <v>0</v>
      </c>
      <c r="Q268" s="123">
        <v>0</v>
      </c>
      <c r="R268" s="123">
        <v>0</v>
      </c>
      <c r="S268" s="124">
        <v>21</v>
      </c>
      <c r="T268" s="125">
        <f t="shared" si="194"/>
        <v>0</v>
      </c>
      <c r="U268" s="126"/>
    </row>
    <row r="269" spans="1:21" outlineLevel="2">
      <c r="A269" s="3"/>
      <c r="B269" s="93"/>
      <c r="C269" s="93"/>
      <c r="D269" s="113" t="s">
        <v>425</v>
      </c>
      <c r="E269" s="114">
        <v>11</v>
      </c>
      <c r="F269" s="115" t="s">
        <v>465</v>
      </c>
      <c r="G269" s="116" t="s">
        <v>466</v>
      </c>
      <c r="H269" s="117">
        <v>28.717000000000002</v>
      </c>
      <c r="I269" s="118" t="s">
        <v>141</v>
      </c>
      <c r="J269" s="119"/>
      <c r="K269" s="120">
        <f t="shared" si="189"/>
        <v>0</v>
      </c>
      <c r="L269" s="121" t="str">
        <f t="shared" si="190"/>
        <v/>
      </c>
      <c r="M269" s="122">
        <f t="shared" si="191"/>
        <v>0</v>
      </c>
      <c r="N269" s="122" t="str">
        <f t="shared" si="192"/>
        <v/>
      </c>
      <c r="O269" s="122" t="str">
        <f t="shared" si="193"/>
        <v/>
      </c>
      <c r="P269" s="123">
        <v>0</v>
      </c>
      <c r="Q269" s="123">
        <v>0</v>
      </c>
      <c r="R269" s="123">
        <v>0</v>
      </c>
      <c r="S269" s="124">
        <v>21</v>
      </c>
      <c r="T269" s="125">
        <f t="shared" si="194"/>
        <v>0</v>
      </c>
      <c r="U269" s="126"/>
    </row>
    <row r="270" spans="1:21" ht="25.5" outlineLevel="2">
      <c r="A270" s="3"/>
      <c r="B270" s="93"/>
      <c r="C270" s="93"/>
      <c r="D270" s="113" t="s">
        <v>425</v>
      </c>
      <c r="E270" s="114">
        <v>12</v>
      </c>
      <c r="F270" s="115" t="s">
        <v>467</v>
      </c>
      <c r="G270" s="116" t="s">
        <v>468</v>
      </c>
      <c r="H270" s="117">
        <v>402.03800000000001</v>
      </c>
      <c r="I270" s="118" t="s">
        <v>141</v>
      </c>
      <c r="J270" s="119"/>
      <c r="K270" s="120">
        <f t="shared" si="189"/>
        <v>0</v>
      </c>
      <c r="L270" s="121" t="str">
        <f t="shared" si="190"/>
        <v/>
      </c>
      <c r="M270" s="122">
        <f t="shared" si="191"/>
        <v>0</v>
      </c>
      <c r="N270" s="122" t="str">
        <f t="shared" si="192"/>
        <v/>
      </c>
      <c r="O270" s="122" t="str">
        <f t="shared" si="193"/>
        <v/>
      </c>
      <c r="P270" s="123">
        <v>0</v>
      </c>
      <c r="Q270" s="123">
        <v>0</v>
      </c>
      <c r="R270" s="123">
        <v>0</v>
      </c>
      <c r="S270" s="124">
        <v>21</v>
      </c>
      <c r="T270" s="125">
        <f t="shared" si="194"/>
        <v>0</v>
      </c>
      <c r="U270" s="126"/>
    </row>
    <row r="271" spans="1:21" outlineLevel="2">
      <c r="A271" s="3"/>
      <c r="B271" s="93"/>
      <c r="C271" s="93"/>
      <c r="D271" s="113" t="s">
        <v>425</v>
      </c>
      <c r="E271" s="114">
        <v>13</v>
      </c>
      <c r="F271" s="115" t="s">
        <v>469</v>
      </c>
      <c r="G271" s="116" t="s">
        <v>470</v>
      </c>
      <c r="H271" s="117">
        <v>28.717000000000002</v>
      </c>
      <c r="I271" s="118" t="s">
        <v>141</v>
      </c>
      <c r="J271" s="119"/>
      <c r="K271" s="120">
        <f t="shared" si="189"/>
        <v>0</v>
      </c>
      <c r="L271" s="121" t="str">
        <f t="shared" si="190"/>
        <v/>
      </c>
      <c r="M271" s="122">
        <f t="shared" si="191"/>
        <v>0</v>
      </c>
      <c r="N271" s="122" t="str">
        <f t="shared" si="192"/>
        <v/>
      </c>
      <c r="O271" s="122" t="str">
        <f t="shared" si="193"/>
        <v/>
      </c>
      <c r="P271" s="123">
        <v>0</v>
      </c>
      <c r="Q271" s="123">
        <v>0</v>
      </c>
      <c r="R271" s="123">
        <v>0</v>
      </c>
      <c r="S271" s="124">
        <v>21</v>
      </c>
      <c r="T271" s="125">
        <f t="shared" si="194"/>
        <v>0</v>
      </c>
      <c r="U271" s="126"/>
    </row>
    <row r="272" spans="1:21" outlineLevel="1">
      <c r="A272" s="3"/>
      <c r="B272" s="94"/>
      <c r="C272" s="95" t="s">
        <v>471</v>
      </c>
      <c r="D272" s="96" t="s">
        <v>92</v>
      </c>
      <c r="E272" s="97"/>
      <c r="F272" s="97" t="s">
        <v>39</v>
      </c>
      <c r="G272" s="98" t="s">
        <v>472</v>
      </c>
      <c r="H272" s="97"/>
      <c r="I272" s="96"/>
      <c r="J272" s="97"/>
      <c r="K272" s="99">
        <f>SUBTOTAL(9,K273:K274)</f>
        <v>0</v>
      </c>
      <c r="L272" s="100">
        <f>SUBTOTAL(9,L273:L274)</f>
        <v>0</v>
      </c>
      <c r="M272" s="100">
        <f>SUBTOTAL(9,M273:M274)</f>
        <v>0</v>
      </c>
      <c r="N272" s="100">
        <f>SUBTOTAL(9,N273:N274)</f>
        <v>0</v>
      </c>
      <c r="O272" s="100">
        <f>SUBTOTAL(9,O273:O274)</f>
        <v>0</v>
      </c>
      <c r="P272" s="101">
        <f>SUMPRODUCT(P273:P274,H273:H274)</f>
        <v>0</v>
      </c>
      <c r="Q272" s="101">
        <f>SUMPRODUCT(Q273:Q274,H273:H274)</f>
        <v>0</v>
      </c>
      <c r="R272" s="101">
        <f>SUMPRODUCT(R273:R274,H273:H274)</f>
        <v>276.15161773462108</v>
      </c>
      <c r="S272" s="102">
        <f>SUMPRODUCT(S273:S274,K273:K274)/100</f>
        <v>0</v>
      </c>
      <c r="T272" s="102">
        <f>K272+S272</f>
        <v>0</v>
      </c>
      <c r="U272" s="93"/>
    </row>
    <row r="273" spans="1:21" outlineLevel="2">
      <c r="A273" s="3"/>
      <c r="B273" s="103"/>
      <c r="C273" s="104"/>
      <c r="D273" s="105"/>
      <c r="E273" s="106" t="s">
        <v>94</v>
      </c>
      <c r="F273" s="107"/>
      <c r="G273" s="108"/>
      <c r="H273" s="107"/>
      <c r="I273" s="105"/>
      <c r="J273" s="107"/>
      <c r="K273" s="109"/>
      <c r="L273" s="110"/>
      <c r="M273" s="110"/>
      <c r="N273" s="110"/>
      <c r="O273" s="110"/>
      <c r="P273" s="111"/>
      <c r="Q273" s="111"/>
      <c r="R273" s="111"/>
      <c r="S273" s="112"/>
      <c r="T273" s="112"/>
      <c r="U273" s="93"/>
    </row>
    <row r="274" spans="1:21" outlineLevel="2">
      <c r="A274" s="3"/>
      <c r="B274" s="93"/>
      <c r="C274" s="93"/>
      <c r="D274" s="113" t="s">
        <v>425</v>
      </c>
      <c r="E274" s="114">
        <v>1</v>
      </c>
      <c r="F274" s="115" t="s">
        <v>473</v>
      </c>
      <c r="G274" s="116" t="s">
        <v>474</v>
      </c>
      <c r="H274" s="117">
        <v>708.08107111446361</v>
      </c>
      <c r="I274" s="118" t="s">
        <v>141</v>
      </c>
      <c r="J274" s="119"/>
      <c r="K274" s="120">
        <f>H274*J274</f>
        <v>0</v>
      </c>
      <c r="L274" s="121" t="str">
        <f>IF(D274="S",K274,"")</f>
        <v/>
      </c>
      <c r="M274" s="122">
        <f>IF(OR(D274="P",D274="U"),K274,"")</f>
        <v>0</v>
      </c>
      <c r="N274" s="122" t="str">
        <f>IF(D274="H",K274,"")</f>
        <v/>
      </c>
      <c r="O274" s="122" t="str">
        <f>IF(D274="V",K274,"")</f>
        <v/>
      </c>
      <c r="P274" s="123">
        <v>0</v>
      </c>
      <c r="Q274" s="123">
        <v>0</v>
      </c>
      <c r="R274" s="123">
        <v>0.38999999999997215</v>
      </c>
      <c r="S274" s="124">
        <v>21</v>
      </c>
      <c r="T274" s="125">
        <f>K274*(S274+100)/100</f>
        <v>0</v>
      </c>
      <c r="U274" s="126"/>
    </row>
    <row r="275" spans="1:21" outlineLevel="1">
      <c r="A275" s="3"/>
      <c r="B275" s="94"/>
      <c r="C275" s="95" t="s">
        <v>475</v>
      </c>
      <c r="D275" s="96" t="s">
        <v>92</v>
      </c>
      <c r="E275" s="97"/>
      <c r="F275" s="97" t="s">
        <v>40</v>
      </c>
      <c r="G275" s="98" t="s">
        <v>476</v>
      </c>
      <c r="H275" s="97"/>
      <c r="I275" s="96"/>
      <c r="J275" s="97"/>
      <c r="K275" s="99">
        <f>SUBTOTAL(9,K276:K278)</f>
        <v>0</v>
      </c>
      <c r="L275" s="100">
        <f>SUBTOTAL(9,L276:L278)</f>
        <v>0</v>
      </c>
      <c r="M275" s="100">
        <f>SUBTOTAL(9,M276:M278)</f>
        <v>0</v>
      </c>
      <c r="N275" s="100">
        <f>SUBTOTAL(9,N276:N278)</f>
        <v>0</v>
      </c>
      <c r="O275" s="100">
        <f>SUBTOTAL(9,O276:O278)</f>
        <v>0</v>
      </c>
      <c r="P275" s="101">
        <f>SUMPRODUCT(P276:P278,H276:H278)</f>
        <v>0</v>
      </c>
      <c r="Q275" s="101">
        <f>SUMPRODUCT(Q276:Q278,H276:H278)</f>
        <v>0</v>
      </c>
      <c r="R275" s="101">
        <f>SUMPRODUCT(R276:R278,H276:H278)</f>
        <v>0</v>
      </c>
      <c r="S275" s="102">
        <f>SUMPRODUCT(S276:S278,K276:K278)/100</f>
        <v>0</v>
      </c>
      <c r="T275" s="102">
        <f>K275+S275</f>
        <v>0</v>
      </c>
      <c r="U275" s="93"/>
    </row>
    <row r="276" spans="1:21" outlineLevel="2">
      <c r="A276" s="3"/>
      <c r="B276" s="103"/>
      <c r="C276" s="104"/>
      <c r="D276" s="105"/>
      <c r="E276" s="106" t="s">
        <v>94</v>
      </c>
      <c r="F276" s="107"/>
      <c r="G276" s="108"/>
      <c r="H276" s="107"/>
      <c r="I276" s="105"/>
      <c r="J276" s="107"/>
      <c r="K276" s="109"/>
      <c r="L276" s="110"/>
      <c r="M276" s="110"/>
      <c r="N276" s="110"/>
      <c r="O276" s="110"/>
      <c r="P276" s="111"/>
      <c r="Q276" s="111"/>
      <c r="R276" s="111"/>
      <c r="S276" s="112"/>
      <c r="T276" s="112"/>
      <c r="U276" s="93"/>
    </row>
    <row r="277" spans="1:21" outlineLevel="2">
      <c r="A277" s="3"/>
      <c r="B277" s="93"/>
      <c r="C277" s="93"/>
      <c r="D277" s="113" t="s">
        <v>95</v>
      </c>
      <c r="E277" s="114">
        <v>1</v>
      </c>
      <c r="F277" s="115" t="s">
        <v>477</v>
      </c>
      <c r="G277" s="116" t="s">
        <v>478</v>
      </c>
      <c r="H277" s="117">
        <v>5.3287500000000003</v>
      </c>
      <c r="I277" s="118" t="s">
        <v>98</v>
      </c>
      <c r="J277" s="119"/>
      <c r="K277" s="120">
        <f>H277*J277</f>
        <v>0</v>
      </c>
      <c r="L277" s="121" t="str">
        <f>IF(D277="S",K277,"")</f>
        <v/>
      </c>
      <c r="M277" s="122">
        <f>IF(OR(D277="P",D277="U"),K277,"")</f>
        <v>0</v>
      </c>
      <c r="N277" s="122" t="str">
        <f>IF(D277="H",K277,"")</f>
        <v/>
      </c>
      <c r="O277" s="122" t="str">
        <f>IF(D277="V",K277,"")</f>
        <v/>
      </c>
      <c r="P277" s="123">
        <v>0</v>
      </c>
      <c r="Q277" s="123">
        <v>0</v>
      </c>
      <c r="R277" s="123">
        <v>0</v>
      </c>
      <c r="S277" s="124">
        <v>21</v>
      </c>
      <c r="T277" s="125">
        <f>K277*(S277+100)/100</f>
        <v>0</v>
      </c>
      <c r="U277" s="126"/>
    </row>
    <row r="278" spans="1:21" s="51" customFormat="1" ht="11.1" customHeight="1" outlineLevel="3">
      <c r="A278" s="42"/>
      <c r="B278" s="134"/>
      <c r="C278" s="134"/>
      <c r="D278" s="134"/>
      <c r="E278" s="134"/>
      <c r="F278" s="134"/>
      <c r="G278" s="134" t="s">
        <v>479</v>
      </c>
      <c r="H278" s="135">
        <v>5.3288000000000002</v>
      </c>
      <c r="I278" s="136"/>
      <c r="J278" s="134"/>
      <c r="K278" s="134"/>
      <c r="L278" s="137"/>
      <c r="M278" s="137"/>
      <c r="N278" s="137"/>
      <c r="O278" s="137"/>
      <c r="P278" s="137"/>
      <c r="Q278" s="137"/>
      <c r="R278" s="137"/>
      <c r="S278" s="138"/>
      <c r="T278" s="138"/>
      <c r="U278" s="134"/>
    </row>
    <row r="279" spans="1:21" outlineLevel="1">
      <c r="A279" s="3"/>
      <c r="B279" s="94"/>
      <c r="C279" s="95" t="s">
        <v>480</v>
      </c>
      <c r="D279" s="96" t="s">
        <v>92</v>
      </c>
      <c r="E279" s="97"/>
      <c r="F279" s="97" t="s">
        <v>40</v>
      </c>
      <c r="G279" s="98" t="s">
        <v>481</v>
      </c>
      <c r="H279" s="97"/>
      <c r="I279" s="96"/>
      <c r="J279" s="97"/>
      <c r="K279" s="99">
        <f>SUBTOTAL(9,K280:K287)</f>
        <v>0</v>
      </c>
      <c r="L279" s="100">
        <f>SUBTOTAL(9,L280:L287)</f>
        <v>0</v>
      </c>
      <c r="M279" s="100">
        <f>SUBTOTAL(9,M280:M287)</f>
        <v>0</v>
      </c>
      <c r="N279" s="100">
        <f>SUBTOTAL(9,N280:N287)</f>
        <v>0</v>
      </c>
      <c r="O279" s="100">
        <f>SUBTOTAL(9,O280:O287)</f>
        <v>0</v>
      </c>
      <c r="P279" s="101">
        <f>SUMPRODUCT(P280:P287,H280:H287)</f>
        <v>36.994598131200007</v>
      </c>
      <c r="Q279" s="101">
        <f>SUMPRODUCT(Q280:Q287,H280:H287)</f>
        <v>0</v>
      </c>
      <c r="R279" s="101">
        <f>SUMPRODUCT(R280:R287,H280:H287)</f>
        <v>32.601600000013057</v>
      </c>
      <c r="S279" s="102">
        <f>SUMPRODUCT(S280:S287,K280:K287)/100</f>
        <v>0</v>
      </c>
      <c r="T279" s="102">
        <f>K279+S279</f>
        <v>0</v>
      </c>
      <c r="U279" s="93"/>
    </row>
    <row r="280" spans="1:21" outlineLevel="2">
      <c r="A280" s="3"/>
      <c r="B280" s="103"/>
      <c r="C280" s="104"/>
      <c r="D280" s="105"/>
      <c r="E280" s="106" t="s">
        <v>94</v>
      </c>
      <c r="F280" s="107"/>
      <c r="G280" s="108"/>
      <c r="H280" s="107"/>
      <c r="I280" s="105"/>
      <c r="J280" s="107"/>
      <c r="K280" s="109"/>
      <c r="L280" s="110"/>
      <c r="M280" s="110"/>
      <c r="N280" s="110"/>
      <c r="O280" s="110"/>
      <c r="P280" s="111"/>
      <c r="Q280" s="111"/>
      <c r="R280" s="111"/>
      <c r="S280" s="112"/>
      <c r="T280" s="112"/>
      <c r="U280" s="93"/>
    </row>
    <row r="281" spans="1:21" outlineLevel="2">
      <c r="A281" s="3"/>
      <c r="B281" s="93"/>
      <c r="C281" s="93"/>
      <c r="D281" s="113" t="s">
        <v>95</v>
      </c>
      <c r="E281" s="114">
        <v>1</v>
      </c>
      <c r="F281" s="115" t="s">
        <v>482</v>
      </c>
      <c r="G281" s="116" t="s">
        <v>483</v>
      </c>
      <c r="H281" s="117">
        <v>33.6</v>
      </c>
      <c r="I281" s="118" t="s">
        <v>239</v>
      </c>
      <c r="J281" s="119"/>
      <c r="K281" s="120">
        <f>H281*J281</f>
        <v>0</v>
      </c>
      <c r="L281" s="121" t="str">
        <f>IF(D281="S",K281,"")</f>
        <v/>
      </c>
      <c r="M281" s="122">
        <f>IF(OR(D281="P",D281="U"),K281,"")</f>
        <v>0</v>
      </c>
      <c r="N281" s="122" t="str">
        <f>IF(D281="H",K281,"")</f>
        <v/>
      </c>
      <c r="O281" s="122" t="str">
        <f>IF(D281="V",K281,"")</f>
        <v/>
      </c>
      <c r="P281" s="123">
        <v>0</v>
      </c>
      <c r="Q281" s="123">
        <v>0</v>
      </c>
      <c r="R281" s="123">
        <v>0.37600000000020373</v>
      </c>
      <c r="S281" s="124">
        <v>21</v>
      </c>
      <c r="T281" s="125">
        <f>K281*(S281+100)/100</f>
        <v>0</v>
      </c>
      <c r="U281" s="126"/>
    </row>
    <row r="282" spans="1:21" s="51" customFormat="1" ht="11.1" customHeight="1" outlineLevel="3">
      <c r="A282" s="42"/>
      <c r="B282" s="134"/>
      <c r="C282" s="134"/>
      <c r="D282" s="134"/>
      <c r="E282" s="134"/>
      <c r="F282" s="134"/>
      <c r="G282" s="134" t="s">
        <v>484</v>
      </c>
      <c r="H282" s="135">
        <v>33.6</v>
      </c>
      <c r="I282" s="136"/>
      <c r="J282" s="134"/>
      <c r="K282" s="134"/>
      <c r="L282" s="137"/>
      <c r="M282" s="137"/>
      <c r="N282" s="137"/>
      <c r="O282" s="137"/>
      <c r="P282" s="137"/>
      <c r="Q282" s="137"/>
      <c r="R282" s="137"/>
      <c r="S282" s="138"/>
      <c r="T282" s="138"/>
      <c r="U282" s="134"/>
    </row>
    <row r="283" spans="1:21" outlineLevel="2">
      <c r="A283" s="3"/>
      <c r="B283" s="93"/>
      <c r="C283" s="93"/>
      <c r="D283" s="113" t="s">
        <v>138</v>
      </c>
      <c r="E283" s="114">
        <v>2</v>
      </c>
      <c r="F283" s="115" t="s">
        <v>485</v>
      </c>
      <c r="G283" s="116" t="s">
        <v>486</v>
      </c>
      <c r="H283" s="117">
        <v>67.2</v>
      </c>
      <c r="I283" s="118" t="s">
        <v>239</v>
      </c>
      <c r="J283" s="119"/>
      <c r="K283" s="120">
        <f>H283*J283</f>
        <v>0</v>
      </c>
      <c r="L283" s="121">
        <f>IF(D283="S",K283,"")</f>
        <v>0</v>
      </c>
      <c r="M283" s="122" t="str">
        <f>IF(OR(D283="P",D283="U"),K283,"")</f>
        <v/>
      </c>
      <c r="N283" s="122" t="str">
        <f>IF(D283="H",K283,"")</f>
        <v/>
      </c>
      <c r="O283" s="122" t="str">
        <f>IF(D283="V",K283,"")</f>
        <v/>
      </c>
      <c r="P283" s="123">
        <v>0.55000000000000004</v>
      </c>
      <c r="Q283" s="123">
        <v>0</v>
      </c>
      <c r="R283" s="123">
        <v>0</v>
      </c>
      <c r="S283" s="124">
        <v>21</v>
      </c>
      <c r="T283" s="125">
        <f>K283*(S283+100)/100</f>
        <v>0</v>
      </c>
      <c r="U283" s="126"/>
    </row>
    <row r="284" spans="1:21" s="51" customFormat="1" ht="11.1" customHeight="1" outlineLevel="3">
      <c r="A284" s="42"/>
      <c r="B284" s="134"/>
      <c r="C284" s="134"/>
      <c r="D284" s="134"/>
      <c r="E284" s="134"/>
      <c r="F284" s="134"/>
      <c r="G284" s="134" t="s">
        <v>487</v>
      </c>
      <c r="H284" s="135">
        <v>67.2</v>
      </c>
      <c r="I284" s="136"/>
      <c r="J284" s="134"/>
      <c r="K284" s="134"/>
      <c r="L284" s="137"/>
      <c r="M284" s="137"/>
      <c r="N284" s="137"/>
      <c r="O284" s="137"/>
      <c r="P284" s="137"/>
      <c r="Q284" s="137"/>
      <c r="R284" s="137"/>
      <c r="S284" s="138"/>
      <c r="T284" s="138"/>
      <c r="U284" s="134"/>
    </row>
    <row r="285" spans="1:21" ht="25.5" outlineLevel="2">
      <c r="A285" s="3"/>
      <c r="B285" s="93"/>
      <c r="C285" s="93"/>
      <c r="D285" s="113" t="s">
        <v>95</v>
      </c>
      <c r="E285" s="114">
        <v>3</v>
      </c>
      <c r="F285" s="115" t="s">
        <v>488</v>
      </c>
      <c r="G285" s="116" t="s">
        <v>489</v>
      </c>
      <c r="H285" s="117">
        <v>128</v>
      </c>
      <c r="I285" s="118" t="s">
        <v>198</v>
      </c>
      <c r="J285" s="119"/>
      <c r="K285" s="120">
        <f>H285*J285</f>
        <v>0</v>
      </c>
      <c r="L285" s="121" t="str">
        <f>IF(D285="S",K285,"")</f>
        <v/>
      </c>
      <c r="M285" s="122">
        <f>IF(OR(D285="P",D285="U"),K285,"")</f>
        <v>0</v>
      </c>
      <c r="N285" s="122" t="str">
        <f>IF(D285="H",K285,"")</f>
        <v/>
      </c>
      <c r="O285" s="122" t="str">
        <f>IF(D285="V",K285,"")</f>
        <v/>
      </c>
      <c r="P285" s="123">
        <v>2.7029789999999989E-4</v>
      </c>
      <c r="Q285" s="123">
        <v>0</v>
      </c>
      <c r="R285" s="123">
        <v>0.15600000000004854</v>
      </c>
      <c r="S285" s="124">
        <v>21</v>
      </c>
      <c r="T285" s="125">
        <f>K285*(S285+100)/100</f>
        <v>0</v>
      </c>
      <c r="U285" s="126"/>
    </row>
    <row r="286" spans="1:21" s="51" customFormat="1" ht="11.1" customHeight="1" outlineLevel="3">
      <c r="A286" s="42"/>
      <c r="B286" s="134"/>
      <c r="C286" s="134"/>
      <c r="D286" s="134"/>
      <c r="E286" s="134"/>
      <c r="F286" s="134"/>
      <c r="G286" s="134" t="s">
        <v>490</v>
      </c>
      <c r="H286" s="135">
        <v>128</v>
      </c>
      <c r="I286" s="136"/>
      <c r="J286" s="134"/>
      <c r="K286" s="134"/>
      <c r="L286" s="137"/>
      <c r="M286" s="137"/>
      <c r="N286" s="137"/>
      <c r="O286" s="137"/>
      <c r="P286" s="137"/>
      <c r="Q286" s="137"/>
      <c r="R286" s="137"/>
      <c r="S286" s="138"/>
      <c r="T286" s="138"/>
      <c r="U286" s="134"/>
    </row>
    <row r="287" spans="1:21" outlineLevel="2">
      <c r="A287" s="3"/>
      <c r="B287" s="93"/>
      <c r="C287" s="93"/>
      <c r="D287" s="113" t="s">
        <v>425</v>
      </c>
      <c r="E287" s="114">
        <v>4</v>
      </c>
      <c r="F287" s="115" t="s">
        <v>491</v>
      </c>
      <c r="G287" s="116" t="s">
        <v>492</v>
      </c>
      <c r="H287" s="117"/>
      <c r="I287" s="118" t="s">
        <v>493</v>
      </c>
      <c r="J287" s="119"/>
      <c r="K287" s="120">
        <f>H287*J287</f>
        <v>0</v>
      </c>
      <c r="L287" s="121" t="str">
        <f>IF(D287="S",K287,"")</f>
        <v/>
      </c>
      <c r="M287" s="122">
        <f>IF(OR(D287="P",D287="U"),K287,"")</f>
        <v>0</v>
      </c>
      <c r="N287" s="122" t="str">
        <f>IF(D287="H",K287,"")</f>
        <v/>
      </c>
      <c r="O287" s="122" t="str">
        <f>IF(D287="V",K287,"")</f>
        <v/>
      </c>
      <c r="P287" s="123">
        <v>0</v>
      </c>
      <c r="Q287" s="123">
        <v>0</v>
      </c>
      <c r="R287" s="123">
        <v>0</v>
      </c>
      <c r="S287" s="124">
        <v>21</v>
      </c>
      <c r="T287" s="125">
        <f>K287*(S287+100)/100</f>
        <v>0</v>
      </c>
      <c r="U287" s="126"/>
    </row>
    <row r="288" spans="1:21" outlineLevel="1">
      <c r="A288" s="3"/>
      <c r="B288" s="94"/>
      <c r="C288" s="95" t="s">
        <v>494</v>
      </c>
      <c r="D288" s="96" t="s">
        <v>92</v>
      </c>
      <c r="E288" s="97"/>
      <c r="F288" s="97" t="s">
        <v>42</v>
      </c>
      <c r="G288" s="98" t="s">
        <v>495</v>
      </c>
      <c r="H288" s="97"/>
      <c r="I288" s="96"/>
      <c r="J288" s="97"/>
      <c r="K288" s="99">
        <f>SUBTOTAL(9,K289:K290)</f>
        <v>0</v>
      </c>
      <c r="L288" s="100">
        <f>SUBTOTAL(9,L289:L290)</f>
        <v>0</v>
      </c>
      <c r="M288" s="100">
        <f>SUBTOTAL(9,M289:M290)</f>
        <v>0</v>
      </c>
      <c r="N288" s="100">
        <f>SUBTOTAL(9,N289:N290)</f>
        <v>0</v>
      </c>
      <c r="O288" s="100">
        <f>SUBTOTAL(9,O289:O290)</f>
        <v>0</v>
      </c>
      <c r="P288" s="101">
        <f>SUMPRODUCT(P289:P290,H289:H290)</f>
        <v>0</v>
      </c>
      <c r="Q288" s="101">
        <f>SUMPRODUCT(Q289:Q290,H289:H290)</f>
        <v>0</v>
      </c>
      <c r="R288" s="101">
        <f>SUMPRODUCT(R289:R290,H289:H290)</f>
        <v>0</v>
      </c>
      <c r="S288" s="102">
        <f>SUMPRODUCT(S289:S290,K289:K290)/100</f>
        <v>0</v>
      </c>
      <c r="T288" s="102">
        <f>K288+S288</f>
        <v>0</v>
      </c>
      <c r="U288" s="93"/>
    </row>
    <row r="289" spans="1:21" outlineLevel="2">
      <c r="A289" s="3"/>
      <c r="B289" s="103"/>
      <c r="C289" s="104"/>
      <c r="D289" s="105"/>
      <c r="E289" s="106" t="s">
        <v>94</v>
      </c>
      <c r="F289" s="107"/>
      <c r="G289" s="108"/>
      <c r="H289" s="107"/>
      <c r="I289" s="105"/>
      <c r="J289" s="107"/>
      <c r="K289" s="109"/>
      <c r="L289" s="110"/>
      <c r="M289" s="110"/>
      <c r="N289" s="110"/>
      <c r="O289" s="110"/>
      <c r="P289" s="111"/>
      <c r="Q289" s="111"/>
      <c r="R289" s="111"/>
      <c r="S289" s="112"/>
      <c r="T289" s="112"/>
      <c r="U289" s="93"/>
    </row>
    <row r="290" spans="1:21" outlineLevel="2">
      <c r="A290" s="3"/>
      <c r="B290" s="93"/>
      <c r="C290" s="93"/>
      <c r="D290" s="113" t="s">
        <v>496</v>
      </c>
      <c r="E290" s="114">
        <v>1</v>
      </c>
      <c r="F290" s="115" t="s">
        <v>497</v>
      </c>
      <c r="G290" s="116" t="s">
        <v>498</v>
      </c>
      <c r="H290" s="117"/>
      <c r="I290" s="118" t="s">
        <v>493</v>
      </c>
      <c r="J290" s="119"/>
      <c r="K290" s="120">
        <f>H290*J290</f>
        <v>0</v>
      </c>
      <c r="L290" s="121" t="str">
        <f>IF(D290="S",K290,"")</f>
        <v/>
      </c>
      <c r="M290" s="122" t="str">
        <f>IF(OR(D290="P",D290="U"),K290,"")</f>
        <v/>
      </c>
      <c r="N290" s="122" t="str">
        <f>IF(D290="H",K290,"")</f>
        <v/>
      </c>
      <c r="O290" s="122">
        <f>IF(D290="V",K290,"")</f>
        <v>0</v>
      </c>
      <c r="P290" s="123">
        <v>0</v>
      </c>
      <c r="Q290" s="123">
        <v>0</v>
      </c>
      <c r="R290" s="123">
        <v>0</v>
      </c>
      <c r="S290" s="124">
        <v>21</v>
      </c>
      <c r="T290" s="125">
        <f>K290*(S290+100)/100</f>
        <v>0</v>
      </c>
      <c r="U290" s="126"/>
    </row>
  </sheetData>
  <sheetProtection selectLockedCells="1" selectUnlockedCells="1"/>
  <mergeCells count="5">
    <mergeCell ref="G2:K2"/>
    <mergeCell ref="D3:F3"/>
    <mergeCell ref="H3:I3"/>
    <mergeCell ref="D4:F4"/>
    <mergeCell ref="H4:I4"/>
  </mergeCells>
  <pageMargins left="0.78749999999999998" right="0.78749999999999998" top="0.39374999999999999" bottom="0.78888888888888886" header="0.51180555555555551" footer="9.8611111111111108E-2"/>
  <pageSetup paperSize="9" scale="60" orientation="landscape" useFirstPageNumber="1" horizontalDpi="300" verticalDpi="300"/>
  <headerFooter alignWithMargins="0">
    <oddFooter>&amp;LST Systém - www.softtrio.cz&amp;C&amp;"Times New Roman,obyčejné"&amp;12Stránka &amp;P/&amp;N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7</vt:i4>
      </vt:variant>
    </vt:vector>
  </HeadingPairs>
  <TitlesOfParts>
    <vt:vector size="9" baseType="lpstr">
      <vt:lpstr>KrycíList</vt:lpstr>
      <vt:lpstr>Rozpočet</vt:lpstr>
      <vt:lpstr>__MAIN__</vt:lpstr>
      <vt:lpstr>__MAIN1__</vt:lpstr>
      <vt:lpstr>__OobjF__</vt:lpstr>
      <vt:lpstr>__OoddF__</vt:lpstr>
      <vt:lpstr>__OradF__</vt:lpstr>
      <vt:lpstr>Excel_BuiltIn_Print_Titles_2_1</vt:lpstr>
      <vt:lpstr>Rozpočet!Názvy_tisku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Vidlakova</dc:creator>
  <cp:lastModifiedBy>Vidlakova</cp:lastModifiedBy>
  <dcterms:created xsi:type="dcterms:W3CDTF">2016-06-27T07:48:17Z</dcterms:created>
  <dcterms:modified xsi:type="dcterms:W3CDTF">2016-06-27T07:48:19Z</dcterms:modified>
</cp:coreProperties>
</file>