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tabRatio="685" activeTab="0"/>
  </bookViews>
  <sheets>
    <sheet name="Rekapitulace stavby" sheetId="1" r:id="rId1"/>
    <sheet name="Způsobilé hlavní" sheetId="2" r:id="rId2"/>
    <sheet name="VRN - Nezpusobilé 1" sheetId="3" r:id="rId3"/>
    <sheet name="Nezpůsobilé 2" sheetId="4" r:id="rId4"/>
    <sheet name="Pokyny pro vyplnění" sheetId="5" r:id="rId5"/>
  </sheets>
  <definedNames>
    <definedName name="_xlnm._FilterDatabase" localSheetId="3" hidden="1">'Nezpůsobilé 2'!$C$95:$K$95</definedName>
    <definedName name="_xlnm._FilterDatabase" localSheetId="2" hidden="1">'VRN - Nezpusobilé 1'!$C$77:$K$77</definedName>
    <definedName name="_xlnm._FilterDatabase" localSheetId="1" hidden="1">'Způsobilé hlavní'!$C$89:$K$89</definedName>
    <definedName name="_xlnm.Print_Titles" localSheetId="3">'Nezpůsobilé 2'!$95:$95</definedName>
    <definedName name="_xlnm.Print_Titles" localSheetId="0">'Rekapitulace stavby'!$49:$49</definedName>
    <definedName name="_xlnm.Print_Titles" localSheetId="2">'VRN - Nezpusobilé 1'!$77:$77</definedName>
    <definedName name="_xlnm.Print_Titles" localSheetId="1">'Způsobilé hlavní'!$89:$89</definedName>
    <definedName name="_xlnm.Print_Area" localSheetId="3">'Nezpůsobilé 2'!$C$4:$J$36,'Nezpůsobilé 2'!$C$42:$J$77,'Nezpůsobilé 2'!$C$83:$K$479</definedName>
    <definedName name="_xlnm.Print_Area" localSheetId="4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stavby'!$C$39:$AQ$55</definedName>
    <definedName name="_xlnm.Print_Area" localSheetId="2">'VRN - Nezpusobilé 1'!$C$4:$J$36,'VRN - Nezpusobilé 1'!$C$42:$J$59,'VRN - Nezpusobilé 1'!$C$65:$K$95</definedName>
    <definedName name="_xlnm.Print_Area" localSheetId="1">'Způsobilé hlavní'!$C$4:$J$36,'Způsobilé hlavní'!$C$42:$J$71,'Způsobilé hlavní'!$C$77:$K$381</definedName>
  </definedNames>
  <calcPr fullCalcOnLoad="1"/>
</workbook>
</file>

<file path=xl/sharedStrings.xml><?xml version="1.0" encoding="utf-8"?>
<sst xmlns="http://schemas.openxmlformats.org/spreadsheetml/2006/main" count="7508" uniqueCount="1010">
  <si>
    <t>"v jednotkové ceně započítáno: dodávka, výroba, montáž/osazení/kotvení (vč.kotvících prvků), povrchová úprava</t>
  </si>
  <si>
    <t>"kompletní specifikace viz výpis ostatních výrobků</t>
  </si>
  <si>
    <t>25</t>
  </si>
  <si>
    <t>795300110</t>
  </si>
  <si>
    <t>P8 - D+M Zateplení plechových dveří do půdního prostoru, 700x1970mm</t>
  </si>
  <si>
    <t>26</t>
  </si>
  <si>
    <t>950001R02</t>
  </si>
  <si>
    <t>Demontáže stávajícího obkladu štítové stěny</t>
  </si>
  <si>
    <t xml:space="preserve">-demontáže kompletního zateplovacího systému </t>
  </si>
  <si>
    <t>-veškeré přesuny suti</t>
  </si>
  <si>
    <t>-naložení, doprava a likvidace odpadů dle zákona o odpadech</t>
  </si>
  <si>
    <t>(10,65+10,65)*9,2</t>
  </si>
  <si>
    <t>27</t>
  </si>
  <si>
    <t>95-01</t>
  </si>
  <si>
    <t>Budka pro rorýse, dvoukomorová, dřevěná, dle popisu v TZ</t>
  </si>
  <si>
    <t>99</t>
  </si>
  <si>
    <t>Přesuny hmot, ostatní práce</t>
  </si>
  <si>
    <t>28</t>
  </si>
  <si>
    <t>998011002</t>
  </si>
  <si>
    <t>Přesun hmot pro budovy zděné v do 12 m</t>
  </si>
  <si>
    <t>t</t>
  </si>
  <si>
    <t>29</t>
  </si>
  <si>
    <t>941211112</t>
  </si>
  <si>
    <t>Montáž lešení řadového rámového lehkého zatížení do 200 kg/m2 š do 0,9 m v do 25 m</t>
  </si>
  <si>
    <t>(97,9*10,55)</t>
  </si>
  <si>
    <t xml:space="preserve">"rohy/přeložení a balkony" 8*1,0*10,55 </t>
  </si>
  <si>
    <t>30</t>
  </si>
  <si>
    <t>941211211</t>
  </si>
  <si>
    <t>Příplatek k lešení řadovému rámovému lehkému š 0,9 m v do 25 m za první a ZKD den použití</t>
  </si>
  <si>
    <t>31</t>
  </si>
  <si>
    <t>941211812</t>
  </si>
  <si>
    <t>Demontáž lešení řadového rámového lehkého zatížení do 200 kg/m2 š do 0,9 m v do 25 m</t>
  </si>
  <si>
    <t>32</t>
  </si>
  <si>
    <t>978015391</t>
  </si>
  <si>
    <t>Otlučení vnější vápenné nebo vápenocementové vnější omítky stupně členitosti 1 a 2 rozsahu do 100%</t>
  </si>
  <si>
    <t>1576383176</t>
  </si>
  <si>
    <t>"vnější ostění a nadpraží" 435,7*0,16</t>
  </si>
  <si>
    <t>33</t>
  </si>
  <si>
    <t>9319921R2</t>
  </si>
  <si>
    <t>Výplň dilatačních spár z kamenné vlny tl 30 mm</t>
  </si>
  <si>
    <t>21,0*0,3</t>
  </si>
  <si>
    <t>34</t>
  </si>
  <si>
    <t>978036121</t>
  </si>
  <si>
    <t>Otlučení cementových omítek vnějších ploch rozsahu do 10 %</t>
  </si>
  <si>
    <t>PSV</t>
  </si>
  <si>
    <t>Práce a dodávky PSV</t>
  </si>
  <si>
    <t>713</t>
  </si>
  <si>
    <t>Izolace tepelné</t>
  </si>
  <si>
    <t>35</t>
  </si>
  <si>
    <t>713121121</t>
  </si>
  <si>
    <t>Montáž izolace tepelné podlah volně kladenými rohožemi, pásy, dílci, deskami 2 vrstvy</t>
  </si>
  <si>
    <t>"podkroví č.p.16" 152,01</t>
  </si>
  <si>
    <t>"podkroví č.p.18" 152,01</t>
  </si>
  <si>
    <t>36</t>
  </si>
  <si>
    <t>631537R01</t>
  </si>
  <si>
    <t>deska izolační skelnou plstí tl. 150 mm - specifikace dle PD a TZ</t>
  </si>
  <si>
    <t>37</t>
  </si>
  <si>
    <t>713151111</t>
  </si>
  <si>
    <t>Montáž izolace tepelné střech šikmých kladené volně mezi krokve rohoží, pásů, desek</t>
  </si>
  <si>
    <t>"zateplení na schodišti" (5,35*2,3)*2</t>
  </si>
  <si>
    <t>38</t>
  </si>
  <si>
    <t>631537110</t>
  </si>
  <si>
    <t>39</t>
  </si>
  <si>
    <t>40</t>
  </si>
  <si>
    <t>631537070</t>
  </si>
  <si>
    <t>41</t>
  </si>
  <si>
    <t>713191131</t>
  </si>
  <si>
    <t>Izolace tepelné podlah, stropů vrchem a střech překrytí fólií</t>
  </si>
  <si>
    <t xml:space="preserve"> skladba D - fólie VARIO KM DUPLEX UV</t>
  </si>
  <si>
    <t>"podkroví č.p.16" 152,01*1,15</t>
  </si>
  <si>
    <t>"podkroví č.p.18" 152,01*1,15</t>
  </si>
  <si>
    <t>42</t>
  </si>
  <si>
    <t>998713202</t>
  </si>
  <si>
    <t>Přesun hmot procentní pro izolace tepelné v objektech v do 12 m</t>
  </si>
  <si>
    <t>%</t>
  </si>
  <si>
    <t>763</t>
  </si>
  <si>
    <t>Konstrukce montované z desek, dílců a panelů</t>
  </si>
  <si>
    <t>43</t>
  </si>
  <si>
    <t>7631617R3</t>
  </si>
  <si>
    <t>SDK podkroví deska 1xDF 15 bez TI, vč. parozábrany, dvouvrstvá spodní kce profil CD+UD REI 45</t>
  </si>
  <si>
    <t>44</t>
  </si>
  <si>
    <t>998763201</t>
  </si>
  <si>
    <t>Přesun hmot procentní pro dřevostavby v objektech v do 12 m</t>
  </si>
  <si>
    <t>764</t>
  </si>
  <si>
    <t>Konstrukce klempířské</t>
  </si>
  <si>
    <t>45</t>
  </si>
  <si>
    <t>764770001</t>
  </si>
  <si>
    <t>K1 - D+M Oplechování parapetu, r.š. 450mm, AL plech tl. 0,6mm, 36ks</t>
  </si>
  <si>
    <t>"kompletní specifikace viz výpis klempířských výrobků</t>
  </si>
  <si>
    <t>21,6</t>
  </si>
  <si>
    <t>46</t>
  </si>
  <si>
    <t>764770002</t>
  </si>
  <si>
    <t>K2 - D+M Oplechování parapetu, r.š. 450mm, AL plech tl. 0,6mm, 24ks</t>
  </si>
  <si>
    <t>47</t>
  </si>
  <si>
    <t>764770003</t>
  </si>
  <si>
    <t>K3 - D+M Oplechování parapetu, r.š. 450mm, AL plech tl. 0,6mm, 4ks</t>
  </si>
  <si>
    <t>5,6</t>
  </si>
  <si>
    <t>48</t>
  </si>
  <si>
    <t>764770004</t>
  </si>
  <si>
    <t>K4 - D+M Oplechování parapetu, r.š. 450mm, AL plech tl. 0,6mm, 12ks</t>
  </si>
  <si>
    <t>49</t>
  </si>
  <si>
    <t>764770005</t>
  </si>
  <si>
    <t>K5 - D+M Oplechování parapetu, r.š. 450mm, AL plech tl. 0,6mm, 16ks</t>
  </si>
  <si>
    <t>11,2</t>
  </si>
  <si>
    <t>50</t>
  </si>
  <si>
    <t>764770006</t>
  </si>
  <si>
    <t>K6 - D+M Střešní svod prům. 125mm včetně kotevních prvků, materiál titanzinek, 6 kusů</t>
  </si>
  <si>
    <t>48,0</t>
  </si>
  <si>
    <t>51</t>
  </si>
  <si>
    <t>764770007</t>
  </si>
  <si>
    <t>K7 - D+M Střešní svod prům. 125mm včetně kotevních prvků, materiál plast, 6 kusů</t>
  </si>
  <si>
    <t>18,0</t>
  </si>
  <si>
    <t>52</t>
  </si>
  <si>
    <t>764770011</t>
  </si>
  <si>
    <t>K11 - D+M Oplechování fasádní římsy, r.š. 700mm, titanzinkový plech tl. 0,6mm, 1 kus</t>
  </si>
  <si>
    <t>3,6</t>
  </si>
  <si>
    <t>53</t>
  </si>
  <si>
    <t>7644108R0</t>
  </si>
  <si>
    <t>Demontáž liniového oplechování klempířských prvků a konstrukcí, rš do 600 mm vč. podkladních vrstev</t>
  </si>
  <si>
    <t>(21,6+36+5,6+27+11,2+102+3,6)</t>
  </si>
  <si>
    <t>54</t>
  </si>
  <si>
    <t>7644548R4</t>
  </si>
  <si>
    <t>Demontáž kompletního okapového systému</t>
  </si>
  <si>
    <t>"kompletní provedení dle specifikace PD a TZ vč. všech souvisejících prací a dodávek", demontáž dešťových svodů a gajgrů</t>
  </si>
  <si>
    <t>3 - Práce a dodávky - nezpůsobilé výdaje část 2.</t>
  </si>
  <si>
    <t>1 - Práce a dodávky - hlavní způsobilé výdaje celkem - stavební část</t>
  </si>
  <si>
    <t>Snížení energetické náročnosti budov na ulici Nivnická 1017/16 a 564/18 v Ostravě - Mariánských Horách</t>
  </si>
  <si>
    <t>48,0+18,0</t>
  </si>
  <si>
    <t>55</t>
  </si>
  <si>
    <t>998764202</t>
  </si>
  <si>
    <t>Přesun hmot procentní pro konstrukce klempířské v objektech v do 12 m</t>
  </si>
  <si>
    <t>766</t>
  </si>
  <si>
    <t>Konstrukce truhlářské</t>
  </si>
  <si>
    <t>56</t>
  </si>
  <si>
    <t>766079R01</t>
  </si>
  <si>
    <t>D+M vnější komprimační pásky výplní otvorů, dle ČSN 730540-02.TP 602 / 10-24-25 mm</t>
  </si>
  <si>
    <t>57</t>
  </si>
  <si>
    <t>998766202</t>
  </si>
  <si>
    <t>Přesun hmot procentní pro konstrukce truhlářské v objektech v do 12 m</t>
  </si>
  <si>
    <t>784</t>
  </si>
  <si>
    <t>Dokončovací práce - malby</t>
  </si>
  <si>
    <t>58</t>
  </si>
  <si>
    <t>784453631</t>
  </si>
  <si>
    <t>Malby směsi tekuté disperzní bílé otěruvzdorné dvojnásobné s penetrací místnost v do 3,8 m</t>
  </si>
  <si>
    <t>279,8*1,1</t>
  </si>
  <si>
    <t xml:space="preserve">    997 - Přesun sutě</t>
  </si>
  <si>
    <t xml:space="preserve">    730 - Ústřední vytápění </t>
  </si>
  <si>
    <t xml:space="preserve">    767 - Konstrukce zámečnické</t>
  </si>
  <si>
    <t xml:space="preserve">    771 - Podlahy z dlaždic</t>
  </si>
  <si>
    <t>621142001</t>
  </si>
  <si>
    <t>Potažení vnějších podhledů sklovláknitým pletivem vtlačeným do tenkovrstvé hmoty</t>
  </si>
  <si>
    <t>"balkonové desky" 4,6*1,1*4</t>
  </si>
  <si>
    <t>6324501R4</t>
  </si>
  <si>
    <t>Vyrovnávací spádový potěr tl do 50 mm ze suchých směsí (balkonový systém) - vč. očištění a penetrace podkaldu  - kompletní systémové řešení</t>
  </si>
  <si>
    <t>"balkony č.p. 18" 4,6*1,1*2</t>
  </si>
  <si>
    <t>950250006</t>
  </si>
  <si>
    <t>DMTŽ všech, jinde nespecifikovaných, prvků a zařízení na fasádě/střeše/podkroví, u vybraných prvků a zařízení zpětná MTŽ s úpravou kotvení, kotvících prvků - dle specifikace PD</t>
  </si>
  <si>
    <t>HZS</t>
  </si>
  <si>
    <t>tabulky, konzoly, věšáky, vývěsky, větrací mřížky, větrací hlavice, veškeré rozvody, osvětlení</t>
  </si>
  <si>
    <t>strojní zařízení, stříšky, ocelové prvky a konstrukce, skříňky, plast. krycí lišty</t>
  </si>
  <si>
    <t xml:space="preserve">vybavení a prvky v podkroví, odstranění sněh. zachytávačů, </t>
  </si>
  <si>
    <t>-veškeré demontážní práce vč. přesunů suti + likvidace určených prvků a zařízení</t>
  </si>
  <si>
    <t>-zpětné osazení vybraných prvků a zařízení</t>
  </si>
  <si>
    <t>- plastová chránička ve fasádním zateplovacím systému pro elektro přípojku - 3ks</t>
  </si>
  <si>
    <t>"objem a specifikace bude ověřena zhotovitelem při prohlídce staveniště před podáním CN"</t>
  </si>
  <si>
    <t>125,0</t>
  </si>
  <si>
    <t>979082111</t>
  </si>
  <si>
    <t>Vnitrostaveništní vodorovná doprava suti a vybouraných hmot do 10 m</t>
  </si>
  <si>
    <t>944511111</t>
  </si>
  <si>
    <t>Montáž ochranné sítě z textilie z umělých vláken</t>
  </si>
  <si>
    <t>944511211</t>
  </si>
  <si>
    <t>Příplatek k ochranné síti za první a ZKD den použití</t>
  </si>
  <si>
    <t>944511811</t>
  </si>
  <si>
    <t>Demontáž ochranné sítě z textilie z umělých vláken</t>
  </si>
  <si>
    <t>952901111</t>
  </si>
  <si>
    <t>Vyčištění budov bytové a občanské výstavby při výšce podlaží do 4 m</t>
  </si>
  <si>
    <t>952903001</t>
  </si>
  <si>
    <t>Čištění budov odstranění ptačího nebo netopýřího trusu z podlahy</t>
  </si>
  <si>
    <t>965043341</t>
  </si>
  <si>
    <t>Bourání podkladů pod dlažby betonových s potěrem nebo teracem tl do 100 mm pl přes 4 m2</t>
  </si>
  <si>
    <t>"vnější podklad parapetů" (123,2*0,16*0,05)</t>
  </si>
  <si>
    <t>"balkony č.p. 18" 4,6*1,1*2*0,05</t>
  </si>
  <si>
    <t>965081213</t>
  </si>
  <si>
    <t>Bourání podlah z dlaždic keramických nebo xylolitových tl do 10 mm plochy přes 1 m2</t>
  </si>
  <si>
    <t>"pro opravy" 4,6*0,3*4</t>
  </si>
  <si>
    <t>"č.p. 18" 4,6*1,1*2</t>
  </si>
  <si>
    <t>997</t>
  </si>
  <si>
    <t>Přesun sutě</t>
  </si>
  <si>
    <t>997013R31</t>
  </si>
  <si>
    <t>Poplatek za uložení stavebního odpadu, bez rozlišení, na skládce (skládkovné)</t>
  </si>
  <si>
    <t>-1118257050</t>
  </si>
  <si>
    <t>997211111</t>
  </si>
  <si>
    <t>Svislá doprava suti na v 3,5 m</t>
  </si>
  <si>
    <t>-1822077587</t>
  </si>
  <si>
    <t>997211119</t>
  </si>
  <si>
    <t>Příplatek ZKD 3,5 m výšky u svislé dopravy suti</t>
  </si>
  <si>
    <t>-1737613540</t>
  </si>
  <si>
    <t>997321511</t>
  </si>
  <si>
    <t>Vodorovná doprava suti a vybouraných hmot po suchu do 1 km</t>
  </si>
  <si>
    <t>-1345573738</t>
  </si>
  <si>
    <t>997321519</t>
  </si>
  <si>
    <t>Příplatek ZKD 1km vodorovné dopravy suti a vybouraných hmot po suchu</t>
  </si>
  <si>
    <t>1482156185</t>
  </si>
  <si>
    <t>997321611</t>
  </si>
  <si>
    <t>Nakládání nebo překládání suti a vybouraných hmot</t>
  </si>
  <si>
    <t>716642680</t>
  </si>
  <si>
    <t>730</t>
  </si>
  <si>
    <t xml:space="preserve">Ústřední vytápění </t>
  </si>
  <si>
    <t>soubor</t>
  </si>
  <si>
    <t>P</t>
  </si>
  <si>
    <t>764780018</t>
  </si>
  <si>
    <t>K15 - D+M Oplechování balk. okapničkou, AL lakovaný hliníkový profil, 1 kus</t>
  </si>
  <si>
    <t>"viz výpis klempířských prvků</t>
  </si>
  <si>
    <t>(0,95*2+4,6)*2</t>
  </si>
  <si>
    <t>767</t>
  </si>
  <si>
    <t>Konstrukce zámečnické</t>
  </si>
  <si>
    <t>767660001</t>
  </si>
  <si>
    <t>Z1 - D+M Ocelové balkónové zábradlí, 4860x1080mm, pozinkované</t>
  </si>
  <si>
    <t>"kompletní specifikace viz výpis zámečnických výrobků</t>
  </si>
  <si>
    <t>998767202</t>
  </si>
  <si>
    <t>Přesun hmot procentní pro zámečnické konstrukce v objektech v do 12 m</t>
  </si>
  <si>
    <t>771</t>
  </si>
  <si>
    <t>Podlahy z dlaždic</t>
  </si>
  <si>
    <t>771473810</t>
  </si>
  <si>
    <t>Demontáž soklíků z dlaždic keramických lepených rovných</t>
  </si>
  <si>
    <t>4,6*4</t>
  </si>
  <si>
    <t>771574131</t>
  </si>
  <si>
    <t>Montáž podlah keramických režných protiskluzných lepených flexibilním lepidlem do 50 ks/m2</t>
  </si>
  <si>
    <t>"opravy" 4,6*0,3*4</t>
  </si>
  <si>
    <t>771474115</t>
  </si>
  <si>
    <t>Montáž soklíků z dlaždic keramických rovných flexibilní lepidlo v do 200 mm</t>
  </si>
  <si>
    <t>5976100R0</t>
  </si>
  <si>
    <t>dlažby keramické 300/300/9 mm, mrazuvzdorné, protiskluzné, neglaz., vysoce slinuté, vč. příslušných soklíků s požlábkem v = 200 mm, dilatačních, ukončovacích, rohových a přechodových lišt , příslušenství a doplňků - (výběr dle vyvzorkování ) - střední CÚ</t>
  </si>
  <si>
    <t>771579196</t>
  </si>
  <si>
    <t>Příplatek k montáž podlah keramických za spárování tmelem dvousložkovým</t>
  </si>
  <si>
    <t>771591111</t>
  </si>
  <si>
    <t>Podlahy penetrace podkladu</t>
  </si>
  <si>
    <t>7715911R1</t>
  </si>
  <si>
    <t>Podlahy - stěrková hydroizolace tl. min 2 mm , vč. všech systémových koutových profilů/příslušenství a doplňků</t>
  </si>
  <si>
    <t>11,04+(4,6*1,1*2)</t>
  </si>
  <si>
    <t>998771202</t>
  </si>
  <si>
    <t>Přesun hmot procentní pro podlahy z dlaždic v objektech v do 12 m</t>
  </si>
  <si>
    <t xml:space="preserve">    1 - Zemní práce</t>
  </si>
  <si>
    <t xml:space="preserve">    2 - Zakládání</t>
  </si>
  <si>
    <t xml:space="preserve">    5 - Zpevněné plochy</t>
  </si>
  <si>
    <t xml:space="preserve">    711 - Izolace proti vodě, vlhkosti a plynům</t>
  </si>
  <si>
    <t xml:space="preserve">    721 - Zdravotechnika</t>
  </si>
  <si>
    <t xml:space="preserve">    762 - Konstrukce tesařské</t>
  </si>
  <si>
    <t xml:space="preserve">    777 - Povrchy podlah</t>
  </si>
  <si>
    <t xml:space="preserve">    784 - Dokončovací práce - malby a tapety</t>
  </si>
  <si>
    <t>M - Práce a dodávky M</t>
  </si>
  <si>
    <t xml:space="preserve">    21-M - Elektromontáže</t>
  </si>
  <si>
    <t>Zemní práce</t>
  </si>
  <si>
    <t>113106123</t>
  </si>
  <si>
    <t>Rozebrání dlažeb komunikací pro pěší ze zámkových dlaždic</t>
  </si>
  <si>
    <t>(80,068*0,8)+(13,55*0,8)</t>
  </si>
  <si>
    <t>113107163</t>
  </si>
  <si>
    <t>Odstranění podkladu pl přes 50 do 200 m2 z kameniva drceného tl 300 mm</t>
  </si>
  <si>
    <t>(74,894+10,84)</t>
  </si>
  <si>
    <t>113151115</t>
  </si>
  <si>
    <t>Odstranění živičného krytu bouráním pl do 500 m2 tl 60 mm s naložením</t>
  </si>
  <si>
    <t>(13,55*0,8)</t>
  </si>
  <si>
    <t>132202201</t>
  </si>
  <si>
    <t>Hloubení rýh š přes 600 do 2000 mm ručním nebo pneum nářadím v soudržných horninách tř. 3</t>
  </si>
  <si>
    <t>"ruční provedení vč. všech nákladů na stížené podmínky ohledně existence IS"</t>
  </si>
  <si>
    <t>(100,0)*0,8*1,5</t>
  </si>
  <si>
    <t>132202209</t>
  </si>
  <si>
    <t>Příplatek za lepivost u hloubení rýh š do 2000 mm ručním nebo pneum nářadím v hornině tř. 3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</si>
  <si>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</si>
  <si>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</si>
  <si>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</si>
  <si>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</si>
  <si>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162201102</t>
  </si>
  <si>
    <t>Vodorovné přemístění do 50 m výkopku/sypaniny z horniny tř. 1 až 4</t>
  </si>
  <si>
    <t>167151000</t>
  </si>
  <si>
    <t>Naložení výkopku strojně z hornin třídy 1-4</t>
  </si>
  <si>
    <t>174101101</t>
  </si>
  <si>
    <t>Zásyp jam, šachet rýh nebo kolem objektů sypaninou se zhutněním</t>
  </si>
  <si>
    <t>180402111</t>
  </si>
  <si>
    <t>Založení parkového trávníku výsevem v rovině a ve svahu do 1:5</t>
  </si>
  <si>
    <t>"předpoklad" 150,0</t>
  </si>
  <si>
    <t>005724100</t>
  </si>
  <si>
    <t>osivo směs travní parková</t>
  </si>
  <si>
    <t>kg</t>
  </si>
  <si>
    <t>Zakládání</t>
  </si>
  <si>
    <t>213311141</t>
  </si>
  <si>
    <t>Polštáře zhutněné pod základy ze štěrkopísku tříděného</t>
  </si>
  <si>
    <t>274321311</t>
  </si>
  <si>
    <t>Základové pasy ze ŽB tř. C 16/20</t>
  </si>
  <si>
    <t>274351216</t>
  </si>
  <si>
    <t>Odstranění bednění stěn základových pasů</t>
  </si>
  <si>
    <t>274352111</t>
  </si>
  <si>
    <t>Bednění ztracené stěn základových pasů</t>
  </si>
  <si>
    <t>274362021</t>
  </si>
  <si>
    <t>Výztuž základových pásů svařovanými sítěmi Kari</t>
  </si>
  <si>
    <t>Zpevněné plochy</t>
  </si>
  <si>
    <t>564201111</t>
  </si>
  <si>
    <t>Podklad nebo podsyp ze štěrkopísku ŠP tl 40 mm</t>
  </si>
  <si>
    <t>"viz plochy z betonové dlažby" 74,894</t>
  </si>
  <si>
    <t>564851111</t>
  </si>
  <si>
    <t>Podklad ze štěrkodrtě ŠD tl 150 mm</t>
  </si>
  <si>
    <t>"viz plochy asfaltové" 10,84</t>
  </si>
  <si>
    <t>564952113</t>
  </si>
  <si>
    <t>Podklad z mechanicky zpevněného kameniva MZK tl 170 mm</t>
  </si>
  <si>
    <t>573231111</t>
  </si>
  <si>
    <t>Postřik živičný spojovací ze silniční emulze v množství do 0,7 kg/m2</t>
  </si>
  <si>
    <t>577145132</t>
  </si>
  <si>
    <t>Asfaltový beton vrstva ložní ACL 16 (ABH) tl 50 mm š do 3 m z modifikovaného asfaltu</t>
  </si>
  <si>
    <t>596211111</t>
  </si>
  <si>
    <t>Kladení zámkové dlažby komunikací pro pěší tl 60 mm skupiny A pl do 100 m2</t>
  </si>
  <si>
    <t>592450380</t>
  </si>
  <si>
    <t>599141111</t>
  </si>
  <si>
    <t>Vyplnění spár mezi silničními dílci živičnou zálivkou</t>
  </si>
  <si>
    <t>612142001</t>
  </si>
  <si>
    <t>Potažení vnitřních stěn sklovláknitým pletivem vtlačeným do tenkovrstvé hmoty</t>
  </si>
  <si>
    <t>"položka předběžná - aplikace pouze při zvýšené tl. sanačního omítkového systému" 1,0*(2*153,79)</t>
  </si>
  <si>
    <t>"vnitřní omítka cementová - předpokkad 10% plochy" 369,096*0,1</t>
  </si>
  <si>
    <t>612331111</t>
  </si>
  <si>
    <t>Cementová omítka hrubá jednovrstvá zatřená vnitřních stěn nanášená ručně</t>
  </si>
  <si>
    <t>1.PP</t>
  </si>
  <si>
    <t>"ostatní" 1,2*(2*153,79)</t>
  </si>
  <si>
    <t>612331191</t>
  </si>
  <si>
    <t>Příplatek k cementové omítce vnitřních stěn za každých dalších 5 mm tloušťky ručně</t>
  </si>
  <si>
    <t>612311131</t>
  </si>
  <si>
    <t>Potažení vnitřních stěn vápenným štukem tloušťky do 3 mm</t>
  </si>
  <si>
    <t>1530460512</t>
  </si>
  <si>
    <t>612476015</t>
  </si>
  <si>
    <t>Vnitřní sanační omítkový systém</t>
  </si>
  <si>
    <t>KOMPLETNÍ SYSTÉMOVÉ ŘEŠENÍ vč. vyrovnání a doplnění podkladu</t>
  </si>
  <si>
    <t>"sanace" 1,0*(2*153,79)</t>
  </si>
  <si>
    <t>622142001</t>
  </si>
  <si>
    <t>Poznámka k položce:
Způsobilé náklady hlavní 9,08548 t
Způsobilé nklady vedlejší 11,8896 t</t>
  </si>
  <si>
    <t>Potažení vnějších stěn sklovláknitým pletivem vtlačeným do tenkovrstvé hmoty</t>
  </si>
  <si>
    <t>-armovací hmota s obsahem uhlíkových vláken</t>
  </si>
  <si>
    <t>(97,9*2,0)</t>
  </si>
  <si>
    <t>Nezateplené plochy:</t>
  </si>
  <si>
    <t>"sokl" (97,9*0,75)</t>
  </si>
  <si>
    <t>"odečet výplní" -6,3</t>
  </si>
  <si>
    <t>"římsa" 97,9*0,7</t>
  </si>
  <si>
    <t>622331111</t>
  </si>
  <si>
    <t>Cementová omítka hrubá jednovrstvá zatřená vnějších stěn nanášená ručně</t>
  </si>
  <si>
    <t>"pod dekorativní mozaikovou omítku" 67,125</t>
  </si>
  <si>
    <t>631311135</t>
  </si>
  <si>
    <t>Mazanina tl do 240 mm z betonu prostého tř. C 20/25</t>
  </si>
  <si>
    <t>"m.č.003, č.p. 18 - spádová vrstva" 12,32*0,125</t>
  </si>
  <si>
    <t>631319013</t>
  </si>
  <si>
    <t>Příplatek k mazanině tl do 240 mm za přehlazení povrchu</t>
  </si>
  <si>
    <t>631351111</t>
  </si>
  <si>
    <t>Zřízení bednění otvorů a prostupů v podlahách</t>
  </si>
  <si>
    <t>632450131</t>
  </si>
  <si>
    <t>Vyrovnávací cementový potěr tl do 20 mm ze suchých směsí provedený v ploše</t>
  </si>
  <si>
    <t>"m.č.003, č.p. 18 - vyrovnání pod hydroizolaci" 12,32</t>
  </si>
  <si>
    <t>6313211R1</t>
  </si>
  <si>
    <t>Nátěrová vrstva podlah betonových z cementového mléka</t>
  </si>
  <si>
    <t>"1.PP" 139,67+140,13</t>
  </si>
  <si>
    <t>632451024</t>
  </si>
  <si>
    <t>Vyrovnávací potěr tl do 50 mm z MC 15 provedený v pásu</t>
  </si>
  <si>
    <t xml:space="preserve">"ubourané komínové konstrukce" </t>
  </si>
  <si>
    <t>((1,5*0,45)+(1,5*0,45)+(0,55*0,45)+(1,5*0,45*2))</t>
  </si>
  <si>
    <t>795300102</t>
  </si>
  <si>
    <t>V15 - D+M Odvětrání WC ventilátorem umístěným v koupelně, včetně spojovacího potrubí (izolovaného), prům. 100mm</t>
  </si>
  <si>
    <t>v jednotkové ceně dále započítáno:</t>
  </si>
  <si>
    <t>-bourání rostupů</t>
  </si>
  <si>
    <t>-SDK obklad 200/200 mm dl. 1000 mm</t>
  </si>
  <si>
    <t>-povrchová úprava malbou</t>
  </si>
  <si>
    <t>24,0</t>
  </si>
  <si>
    <t>795300103</t>
  </si>
  <si>
    <t>P1 - D+M Propojení VZT potrubí odvětrání kuchyně s fasádní mřížkou, prům. 125mm</t>
  </si>
  <si>
    <t>795300104</t>
  </si>
  <si>
    <t>P2 - D+M Propojení VZT potrubí pro odvětrání digestoří a dopojení do původního komínu, prům. 110mm</t>
  </si>
  <si>
    <t>795300105</t>
  </si>
  <si>
    <t>P3 - D+M VZT potrubí v původních komínových sopouších/kouřovodech, prům. 110mm</t>
  </si>
  <si>
    <t>795300106</t>
  </si>
  <si>
    <t>P4 - D+M Venkovní sušák do oken, délka 1250mm</t>
  </si>
  <si>
    <t>795300107</t>
  </si>
  <si>
    <t>P5 - D+M Venkovní sušák na balkonové zábradlí, délka 1400mm</t>
  </si>
  <si>
    <t>795300108</t>
  </si>
  <si>
    <t>P6 - D+M Prosklená stříška nad balkónem, nerezové závěsné kování, včetně kotvících konzol, 2200x1000mm</t>
  </si>
  <si>
    <t>795300109</t>
  </si>
  <si>
    <t>P7 - D+M Prosklená stříška nad vstupem, nerezové závěsné kování, včetně kotvících konzol, 2400x1000mm</t>
  </si>
  <si>
    <t>795300111</t>
  </si>
  <si>
    <t>P9 - D+M Odvětrávací komínek se stříškou, prům. 110mm, nebo dle ZT potrubí, titanzinek</t>
  </si>
  <si>
    <t>950001R01</t>
  </si>
  <si>
    <t>Doplnění skladby střešního pláště</t>
  </si>
  <si>
    <t>"předpokládané množství" 5,8</t>
  </si>
  <si>
    <t>950001R03</t>
  </si>
  <si>
    <t>Ošetření kompletních stávajících dřevěných prvků krovu vč. bednění</t>
  </si>
  <si>
    <t>-očištění kartáči</t>
  </si>
  <si>
    <t xml:space="preserve">-ošetření řeziva fungicidním nátěrem </t>
  </si>
  <si>
    <t>"objem prací vztažen k ploše střešního pláště" 455,0</t>
  </si>
  <si>
    <t>950001R04</t>
  </si>
  <si>
    <t>Bourání / rozebrání stávajících vstupních schodišť</t>
  </si>
  <si>
    <t>2,0</t>
  </si>
  <si>
    <t>950001R05</t>
  </si>
  <si>
    <t>D+M nových vstupních schodišť z teracových prvků</t>
  </si>
  <si>
    <t>59</t>
  </si>
  <si>
    <t>919735112</t>
  </si>
  <si>
    <t>Řezání stávajícího živičného krytu hl do 100 mm</t>
  </si>
  <si>
    <t>61</t>
  </si>
  <si>
    <t>916331112</t>
  </si>
  <si>
    <t>Osazení zahradního obrubníku betonového do lože z betonu s boční opěrou</t>
  </si>
  <si>
    <t>62</t>
  </si>
  <si>
    <t>592172110</t>
  </si>
  <si>
    <t>63</t>
  </si>
  <si>
    <t>978013191</t>
  </si>
  <si>
    <t>Otlučení vnitřní vápenné nebo vápenocementové omítky stěn stěn v rozsahu do 100 %</t>
  </si>
  <si>
    <t>64</t>
  </si>
  <si>
    <t>"vč. vyškrabání spár do hl. min 20 mm + ruční dočištění kartáči"</t>
  </si>
  <si>
    <t>962032631</t>
  </si>
  <si>
    <t>Bourání zdiva komínového nad střechou z cihel na MV nebo MVC</t>
  </si>
  <si>
    <t>65</t>
  </si>
  <si>
    <t>4,6*((1,5*0,45)+(1,5*0,45)+(0,55*0,45)+(1,5*0,45*2))</t>
  </si>
  <si>
    <t>60</t>
  </si>
  <si>
    <t>952902110</t>
  </si>
  <si>
    <t>Čištění budov zametáním v místnostech, chodbách, na schodištích nebo půdách</t>
  </si>
  <si>
    <t>66</t>
  </si>
  <si>
    <t>965042241</t>
  </si>
  <si>
    <t>Bourání podkladů pod dlažby nebo mazanin betonových nebo z litého asfaltu tl přes 100 mm pl pře 4 m2</t>
  </si>
  <si>
    <t>67</t>
  </si>
  <si>
    <t>"m.č.003, č.p. 18" 12,32*0,15</t>
  </si>
  <si>
    <t>-1048976264</t>
  </si>
  <si>
    <t>-1194190795</t>
  </si>
  <si>
    <t>277980496</t>
  </si>
  <si>
    <t>-682650899</t>
  </si>
  <si>
    <t>-635379758</t>
  </si>
  <si>
    <t>-1809280498</t>
  </si>
  <si>
    <t>711</t>
  </si>
  <si>
    <t>Izolace proti vodě, vlhkosti a plynům</t>
  </si>
  <si>
    <t>68</t>
  </si>
  <si>
    <t>711111001</t>
  </si>
  <si>
    <t>Provedení izolace proti zemní vlhkosti vodorovné za studena nátěrem penetračním</t>
  </si>
  <si>
    <t>"m.č.003, č.p. 18" 12,32</t>
  </si>
  <si>
    <t>69</t>
  </si>
  <si>
    <t>111631500</t>
  </si>
  <si>
    <t>lak asfaltový ALP/9 bal 9 kg</t>
  </si>
  <si>
    <t>70</t>
  </si>
  <si>
    <t>711132101</t>
  </si>
  <si>
    <t>Provedení izolace proti zemní vlhkosti pásy na sucho svislé AIP nebo tkaninou</t>
  </si>
  <si>
    <t>(96,7*1,8)</t>
  </si>
  <si>
    <t>71</t>
  </si>
  <si>
    <t>283230450</t>
  </si>
  <si>
    <t>72</t>
  </si>
  <si>
    <t>711141559</t>
  </si>
  <si>
    <t>Provedení izolace proti zemní vlhkosti pásy přitavením vodorovné NAIP</t>
  </si>
  <si>
    <t>73</t>
  </si>
  <si>
    <t>628331R01</t>
  </si>
  <si>
    <t>pás asfaltovaný, tl. 4 mm, s výztužnou vložkou - specifikace dle PD a TZ</t>
  </si>
  <si>
    <t>74</t>
  </si>
  <si>
    <t>7114911R5</t>
  </si>
  <si>
    <t>Připevnění vodorovné izolace proti vodě kotvícími pásky (větrací lišta pro uchycení nopové folie) - (dodávka, montáž, ukotvení)</t>
  </si>
  <si>
    <t>96,7</t>
  </si>
  <si>
    <t>75</t>
  </si>
  <si>
    <t>998711202</t>
  </si>
  <si>
    <t>Přesun hmot procentní pro izolace proti vodě, vlhkosti a plynům v objektech v do 12 m</t>
  </si>
  <si>
    <t>721</t>
  </si>
  <si>
    <t>Zdravotechnika</t>
  </si>
  <si>
    <t>76</t>
  </si>
  <si>
    <t>7212119R1</t>
  </si>
  <si>
    <t>Dodávka a osazení čerpací jímky vč. napojení na čerpadlo</t>
  </si>
  <si>
    <t>"m.č.003, č.p. 18" 1,0</t>
  </si>
  <si>
    <t>77</t>
  </si>
  <si>
    <t>721211R01</t>
  </si>
  <si>
    <t>Nové rozvody vody</t>
  </si>
  <si>
    <t>byt</t>
  </si>
  <si>
    <t>-bourací práce / demontáže stáv. rozvodů vč. přesunů a likvidace odpadů dle zákona o odpadech</t>
  </si>
  <si>
    <t>-vyzdívky, povrchové úpravy stěn a stropů (omítky, keramické obklady), malby / nátěry</t>
  </si>
  <si>
    <t>-keramické dlažby vč. podkladních vrstev</t>
  </si>
  <si>
    <t>- nové revizní dvířka 300x300mm</t>
  </si>
  <si>
    <t>-dokončovací práce vč. vyklizení a vyčištění dotčených prostor</t>
  </si>
  <si>
    <t>12,0</t>
  </si>
  <si>
    <t>78</t>
  </si>
  <si>
    <t>Pol1</t>
  </si>
  <si>
    <t>Zdravotechnika - viz. samostatný rozpočet</t>
  </si>
  <si>
    <t>79</t>
  </si>
  <si>
    <t>730016R01</t>
  </si>
  <si>
    <t xml:space="preserve">Vytápění - viz samostatný soupis prací </t>
  </si>
  <si>
    <t>1435112320</t>
  </si>
  <si>
    <t>Poznámka k položce:
Termoregulační ventily, dodávka+montáž</t>
  </si>
  <si>
    <t>762</t>
  </si>
  <si>
    <t>Konstrukce tesařské</t>
  </si>
  <si>
    <t>80</t>
  </si>
  <si>
    <t>7625112R7</t>
  </si>
  <si>
    <t>Podlahové kce podkladové z desek OSB tl 25 mm nebroušených na pero a drážku lepených</t>
  </si>
  <si>
    <t>skladba:</t>
  </si>
  <si>
    <t xml:space="preserve"> -XPS kříže 300mm +dřevěné podkladní hranoly 100/80 mm</t>
  </si>
  <si>
    <t xml:space="preserve"> -OSB deska do vlhka P+D tl. 25 mm šroubovaná do nosného roštu</t>
  </si>
  <si>
    <t>-ošetření řeziva, spojovací a kotevní prostředky</t>
  </si>
  <si>
    <t>"č.p. 16" 22,0</t>
  </si>
  <si>
    <t>"č.p. 18" 22,0</t>
  </si>
  <si>
    <t>"prořez, ztratné" 4,4</t>
  </si>
  <si>
    <t>81</t>
  </si>
  <si>
    <t>998762202</t>
  </si>
  <si>
    <t>Přesun hmot procentní pro kce tesařské v objektech v do 12 m</t>
  </si>
  <si>
    <t>82</t>
  </si>
  <si>
    <t>764770008</t>
  </si>
  <si>
    <t>K8 - D+M Odvětrávací turbína, BIB 14 - komplet pro osazení na komínu, průměr sacího hrdla 356mm, materiál AL</t>
  </si>
  <si>
    <t>3+3</t>
  </si>
  <si>
    <t>83</t>
  </si>
  <si>
    <t>764770009</t>
  </si>
  <si>
    <t>K9 - D+M Nastavovací plech, dešťová zábrana, r.š. 130mm, titanzinkový plech tl. 0,6mm, 1 kus</t>
  </si>
  <si>
    <t>102</t>
  </si>
  <si>
    <t>84</t>
  </si>
  <si>
    <t>764770010</t>
  </si>
  <si>
    <t>K10 - D+M Sněhové zachytávače pro plechovou krytinu, r.š. 250mm, AL plech tl. 0,6mm, 55 kusů</t>
  </si>
  <si>
    <t>110</t>
  </si>
  <si>
    <t>85</t>
  </si>
  <si>
    <t>764770012</t>
  </si>
  <si>
    <t>K12 - D+M Podstavec pro odvětrávací turbínu BIB 14, titanzinkový plech tl. 0,6mm, 450x1050mm</t>
  </si>
  <si>
    <t>2+2</t>
  </si>
  <si>
    <t>86</t>
  </si>
  <si>
    <t>764770013</t>
  </si>
  <si>
    <t>K13 - D+M Podstavec pro odvětrávací turbínu BIB 14, titanzinkový plech tl. 0,6mm, 450x1350mm</t>
  </si>
  <si>
    <t>1+1</t>
  </si>
  <si>
    <t>87</t>
  </si>
  <si>
    <t>764770014</t>
  </si>
  <si>
    <t>K14 - D+M Oplechování elektro skříně HDS, r.š. 270mm, titanzinkový plech tl. 0,6mm, 1 kus</t>
  </si>
  <si>
    <t>0,6</t>
  </si>
  <si>
    <t>88</t>
  </si>
  <si>
    <t>89</t>
  </si>
  <si>
    <t>767660002</t>
  </si>
  <si>
    <t>Z2 - D+M Dveře plechové</t>
  </si>
  <si>
    <t>90</t>
  </si>
  <si>
    <t>767660R01</t>
  </si>
  <si>
    <t>Demontáže, úprava a zpětná montáž/osazení/ukotvení stávajícícho oplocení</t>
  </si>
  <si>
    <t>v jednotkové ceně započítáno: demontáže, dodávka, výroba / úprava, montáž/osazení/kotvení (vč.kotvících prvků), obnova povrchových úprav, nátěr</t>
  </si>
  <si>
    <t>1,0</t>
  </si>
  <si>
    <t>91</t>
  </si>
  <si>
    <t>777</t>
  </si>
  <si>
    <t>Povrchy podlah</t>
  </si>
  <si>
    <t>92</t>
  </si>
  <si>
    <t>777615R01</t>
  </si>
  <si>
    <t>Nátěry betonových podlah otěruvzdorný v odstínu šedé</t>
  </si>
  <si>
    <t>"m.č.003, č.p. 18"</t>
  </si>
  <si>
    <t>"plocha" 12,32</t>
  </si>
  <si>
    <t>"sokl" (3,1+3,975)*2*0,125</t>
  </si>
  <si>
    <t>Dokončovací práce - malby a tapety</t>
  </si>
  <si>
    <t>93</t>
  </si>
  <si>
    <t>784221101</t>
  </si>
  <si>
    <t>Dvojnásobné bílé malby  ze směsí za sucha dobře otěruvzdorných v místnostech do 3,80 m</t>
  </si>
  <si>
    <t>1249071701</t>
  </si>
  <si>
    <t>307,58*1,1</t>
  </si>
  <si>
    <t>94</t>
  </si>
  <si>
    <t>784456R01</t>
  </si>
  <si>
    <t>Prodyšná malba vnitřních stěn v bílém provedení</t>
  </si>
  <si>
    <t>Práce a dodávky M</t>
  </si>
  <si>
    <t>21-M</t>
  </si>
  <si>
    <t>Elektromontáže</t>
  </si>
  <si>
    <t>2109940R0</t>
  </si>
  <si>
    <t>Demontáže svislé hromosvodové soustavy vč. kotevních a pokladních prvků</t>
  </si>
  <si>
    <t>20,0</t>
  </si>
  <si>
    <t>96</t>
  </si>
  <si>
    <t>2109940R1</t>
  </si>
  <si>
    <t>D+M nové svislé hromosvodové soustavy vč. kotevních a pokladních prvků</t>
  </si>
  <si>
    <t>v jednotkové ceně započítány náklady na uvedení do provozu (vč. případného doplnění) + revizní zprávu</t>
  </si>
  <si>
    <t>(zemní práce dle výsledku revize a měření)</t>
  </si>
  <si>
    <t>97</t>
  </si>
  <si>
    <t>2109940R2</t>
  </si>
  <si>
    <t>Elektroinstalace</t>
  </si>
  <si>
    <t>v jednotkové ceně započítány náklady na uvedení do provozu + revizní zprávu</t>
  </si>
  <si>
    <t>-nové zvonkové tablo, vč. zapojení (2kus)</t>
  </si>
  <si>
    <t>-osvětlení vstupu s pohybovým čidlem (2kus)</t>
  </si>
  <si>
    <t>- dopojení ponorného čerpadla v předávací stanici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</si>
  <si>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</si>
  <si>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</si>
  <si>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</si>
  <si>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</si>
  <si>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</si>
  <si>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</si>
  <si>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</si>
  <si>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</si>
  <si>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</si>
  <si>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</si>
  <si>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</si>
  <si>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</si>
  <si>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</si>
  <si>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</si>
  <si>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</si>
  <si>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</si>
  <si>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</si>
  <si>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</si>
  <si>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</si>
  <si>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</si>
  <si>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</si>
  <si>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</si>
  <si>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</si>
  <si>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</si>
  <si>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</si>
  <si>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</si>
  <si>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</si>
  <si>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</si>
  <si>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</si>
  <si>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</si>
  <si>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</si>
  <si>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</si>
  <si>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</si>
  <si>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</si>
  <si>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</si>
  <si>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</si>
  <si>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</si>
  <si>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</si>
  <si>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</si>
  <si>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</si>
  <si>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</si>
  <si>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</si>
  <si>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</si>
  <si>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</si>
  <si>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</si>
  <si>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</si>
  <si>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</si>
  <si>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</si>
  <si>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</si>
  <si>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</si>
  <si>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</si>
  <si>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</si>
  <si>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</si>
  <si>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</si>
  <si>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</si>
  <si>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</si>
  <si>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</si>
  <si>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</si>
  <si>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</si>
  <si>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</si>
  <si>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</si>
  <si>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</si>
  <si>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</si>
  <si>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</si>
  <si>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</si>
  <si>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</si>
  <si>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</si>
  <si>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</si>
  <si>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</si>
  <si>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</si>
  <si>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</si>
  <si>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</si>
  <si>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</si>
  <si>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</si>
  <si>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</si>
  <si>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</si>
  <si>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</si>
  <si>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</si>
  <si>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</si>
  <si>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</si>
  <si>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</si>
  <si>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</si>
  <si>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</si>
  <si>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</si>
  <si>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</si>
  <si>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</si>
  <si>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</si>
  <si>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</si>
  <si>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</si>
  <si>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</si>
  <si>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</si>
  <si>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</si>
  <si>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</si>
  <si>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</si>
  <si>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</si>
  <si>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</si>
  <si>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</si>
  <si>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</si>
  <si>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</si>
  <si>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</si>
  <si>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</si>
  <si>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</si>
  <si>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</si>
  <si>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</si>
  <si>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</si>
  <si>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</si>
  <si>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</si>
  <si>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</si>
  <si>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</si>
  <si>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</si>
  <si>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</si>
  <si>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</si>
  <si>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</si>
  <si>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</si>
  <si>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</si>
  <si>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</si>
  <si>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</si>
  <si>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</si>
  <si>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</si>
  <si>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</si>
  <si>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</si>
  <si>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</si>
  <si>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</si>
  <si>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</si>
  <si>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</si>
  <si>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</si>
  <si>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</si>
  <si>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</si>
  <si>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</si>
  <si>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</si>
  <si>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</si>
  <si>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</si>
  <si>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</si>
  <si>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</si>
  <si>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</si>
  <si>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</si>
  <si>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</si>
  <si>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</si>
  <si>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</si>
  <si>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</si>
  <si>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</si>
  <si>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</si>
  <si>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</si>
  <si>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</si>
  <si>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</si>
  <si>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</si>
  <si>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</si>
  <si>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</si>
  <si>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</si>
  <si>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</si>
  <si>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</si>
  <si>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</si>
  <si>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</si>
  <si>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</si>
  <si>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</si>
  <si>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</si>
  <si>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</si>
  <si>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</si>
  <si>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</si>
  <si>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</si>
  <si>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</si>
  <si>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</si>
  <si>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</si>
  <si>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</si>
  <si>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</si>
  <si>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</si>
  <si>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</si>
  <si>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</si>
  <si>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</si>
  <si>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</si>
  <si>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</si>
  <si>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</si>
  <si>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</si>
  <si>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</si>
  <si>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</si>
  <si>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</si>
  <si>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</si>
  <si>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</si>
  <si>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</si>
  <si>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</si>
  <si>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</si>
  <si>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</si>
  <si>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deska fasádní polystyrénová EPS GreyWall 1000 x 500 x 50 mm</t>
  </si>
  <si>
    <t>polystyren extrudovaný XPS - 1250 x 600 mm</t>
  </si>
  <si>
    <t>deska fasádní polystyrénová EPS GreyWall 1000 x 500 x 160 mm</t>
  </si>
  <si>
    <t>deska fasádní polystyrénová EPS GreyWall 1000 x 500 x 240 mm</t>
  </si>
  <si>
    <t>deska fasádní polystyrénová EPS GreyWall 1000 x 500 x 30 mm</t>
  </si>
  <si>
    <t>deska izolační 600x1000x120 mm</t>
  </si>
  <si>
    <t>deska izolační 600x1000x160 mm</t>
  </si>
  <si>
    <t>obrubník betonový zahradní ABO100/5/25 II šedý 100 x 5 x 25 cm</t>
  </si>
  <si>
    <t>fólie multifunkční profilovaná (nopová) N 2 x 20 m</t>
  </si>
  <si>
    <t>dlažba zámková tl. 6 cm přírodní</t>
  </si>
  <si>
    <t>Export VZ</t>
  </si>
  <si>
    <t>List obsahuje:</t>
  </si>
  <si>
    <t>3.0</t>
  </si>
  <si>
    <t>False</t>
  </si>
  <si>
    <t>{BDDC14D1-58E0-4881-BD86-FB9DE6D2DABB}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</si>
  <si>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</si>
  <si>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</si>
  <si>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</si>
  <si>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</si>
  <si>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</si>
  <si>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</si>
  <si>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</si>
  <si>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</si>
  <si>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N15-149-revize2</t>
  </si>
  <si>
    <t>Stavba:</t>
  </si>
  <si>
    <t>KSO:</t>
  </si>
  <si>
    <t>CC-CZ:</t>
  </si>
  <si>
    <t>Místo:</t>
  </si>
  <si>
    <t>Datum:</t>
  </si>
  <si>
    <t>Zadavatel:</t>
  </si>
  <si>
    <t>IČ:</t>
  </si>
  <si>
    <t xml:space="preserve"> </t>
  </si>
  <si>
    <t>DIČ:</t>
  </si>
  <si>
    <t>Uchazeč:</t>
  </si>
  <si>
    <t>Na základě výběrového řízení</t>
  </si>
  <si>
    <t>Projektant:</t>
  </si>
  <si>
    <t>Poznámka:</t>
  </si>
  <si>
    <t>0,1</t>
  </si>
  <si>
    <t xml:space="preserve"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"Cenová soustava" uveden žádný údaj, nepochází z Cenové soustavy ÚRS (takové položky soupisu prací mají Cenovou soustavu "VLASTNÍ"). Nedílnou součástí soupisu prací je projektová dokumentace vč. textových příloh, na kterou se položky soupisu prací plně odkazují. </t>
  </si>
  <si>
    <t>True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</si>
  <si>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</si>
  <si>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</si>
  <si>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</si>
  <si>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</si>
  <si>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</si>
  <si>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</si>
  <si>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</si>
  <si>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</si>
  <si>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</si>
  <si>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</si>
  <si>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</si>
  <si>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</si>
  <si>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</si>
  <si>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</si>
  <si>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</si>
  <si>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</si>
  <si>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</si>
  <si>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</si>
  <si>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</si>
  <si>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</si>
  <si>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</si>
  <si>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</si>
  <si>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</si>
  <si>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</si>
  <si>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</si>
  <si>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</si>
  <si>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</si>
  <si>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</si>
  <si>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</si>
  <si>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</si>
  <si>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</si>
  <si>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</si>
  <si>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</si>
  <si>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</si>
  <si>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</si>
  <si>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</si>
  <si>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</si>
  <si>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</si>
  <si>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VON</t>
  </si>
  <si>
    <t>STA</t>
  </si>
  <si>
    <t>1</t>
  </si>
  <si>
    <t>{C469D645-D81F-4903-9CB9-298FFB476B18}</t>
  </si>
  <si>
    <t>{F40E024F-D989-4ABD-AF71-450BC4785CF6}</t>
  </si>
  <si>
    <t>803 59</t>
  </si>
  <si>
    <t>2</t>
  </si>
  <si>
    <t>3</t>
  </si>
  <si>
    <t>{135C62BA-290B-4CAF-B35A-2A5767D93835}</t>
  </si>
  <si>
    <t>Zpět na list: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</si>
  <si>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</si>
  <si>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</si>
  <si>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</si>
  <si>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</si>
  <si>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</si>
  <si>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</si>
  <si>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</si>
  <si>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D1 - Vedlejší náklady stavby</t>
  </si>
  <si>
    <t>D2 - Ostatní náklady stavby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</si>
  <si>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</si>
  <si>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</si>
  <si>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</si>
  <si>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</si>
  <si>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</si>
  <si>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</si>
  <si>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</si>
  <si>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</si>
  <si>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</si>
  <si>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</si>
  <si>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</si>
  <si>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</si>
  <si>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</si>
  <si>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</si>
  <si>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</si>
  <si>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D1</t>
  </si>
  <si>
    <t>Vedlejší náklady stavby</t>
  </si>
  <si>
    <t>ROZPOCET</t>
  </si>
  <si>
    <t>K</t>
  </si>
  <si>
    <t>015R01</t>
  </si>
  <si>
    <t>Náklady zhotovitele související se zajištěním provozů nutných pro provádění díla - zařízení staveniště - viz dokumentace ZOV , oplocení stavby, ostraha staveniště, kompletní vnitrostaveništní rozvody všech potřebných energií vč. jejich poplatků, zajištění</t>
  </si>
  <si>
    <t>kus</t>
  </si>
  <si>
    <t>4</t>
  </si>
  <si>
    <t>015R02</t>
  </si>
  <si>
    <t>Zřízení trvalé, dočasné deponie a mezideponie, úpravy staveniště z hlediska bezpečnosti a ochrany zdraví třetích osob</t>
  </si>
  <si>
    <t>015R03</t>
  </si>
  <si>
    <t>Náklady zhotovitele spojené s kompletní likvidací zařízení staveniště vč. uvedení všech dotčených ploch do bezvadného stavu.</t>
  </si>
  <si>
    <t>D2</t>
  </si>
  <si>
    <t>Ostatní náklady stavby</t>
  </si>
  <si>
    <t>015R03.1</t>
  </si>
  <si>
    <t>Náklady související se ztíženými podmínkami při provádění díla v závislosti na okolním provozu (pro práce prováděné za nepřerušeného nebo omezeného provozu v dotčených objektech nebo samotném areálu)</t>
  </si>
  <si>
    <t>5</t>
  </si>
  <si>
    <t>015R04</t>
  </si>
  <si>
    <t>Náklady spojené s mimostaveništní dopravou, územními vlivy</t>
  </si>
  <si>
    <t>6</t>
  </si>
  <si>
    <t>015R05</t>
  </si>
  <si>
    <t>Náklady zhotovitele související se zajištěním a provedením kompletního díla dle PD a souvisejících dokladů - kompletační činnost</t>
  </si>
  <si>
    <t>7</t>
  </si>
  <si>
    <t>015R06</t>
  </si>
  <si>
    <t>Zábor veřejného prostranství - pro stavbu, zařízení staveniště, vjezdy na stavbu atd. - zajištění / vyřízení + finanční vyrovnání</t>
  </si>
  <si>
    <t>8</t>
  </si>
  <si>
    <t>015R07</t>
  </si>
  <si>
    <t>Zajištění všech dokladů a revizí nutných pro předání stavby dle podmínek PD, TZ, ZD</t>
  </si>
  <si>
    <t>9</t>
  </si>
  <si>
    <t>015R08</t>
  </si>
  <si>
    <t>Součinnost s ostatními zúčastněnými stranami : se zástupci objednatele, projektanta, TDI, AD</t>
  </si>
  <si>
    <t>10</t>
  </si>
  <si>
    <t>015R09</t>
  </si>
  <si>
    <t>Zabezpečení staveniště a jeho vybavení, majetku třetích osob a stavebního materiálu instalovaného i neinstalovaného (uskladněného) v rámci stavby proti vzniku jakýchkoliv škod či snížení kvality vlivem klimatických podmínek, proti odcizení.</t>
  </si>
  <si>
    <t>11</t>
  </si>
  <si>
    <t>015R10</t>
  </si>
  <si>
    <t>Provedení všech zkoušek předepsaných projektovou a zadávací dokumentací, platnými normami - odtrhové/výtažné zkoušky (vč. vypracování kotevních plánů), tlakové zkoušky rozvodů, ostatní revize a zkoušky</t>
  </si>
  <si>
    <t>12</t>
  </si>
  <si>
    <t>015R11</t>
  </si>
  <si>
    <t>Uvedení všech pozemků, konstrukcí a povrchů dotčených stavbou do bezvadného stavu.</t>
  </si>
  <si>
    <t>13</t>
  </si>
  <si>
    <t>015R12</t>
  </si>
  <si>
    <t>Náklady na vypracování dílenské/dodavatelské dokumentace, zpracování projektové dokumentace skutečného provedení stavby v počtu požadované zadávací dokumentací.</t>
  </si>
  <si>
    <t>14</t>
  </si>
  <si>
    <t>015R13</t>
  </si>
  <si>
    <t>Zpracování fotodokumentace : A) fotofokumentace stávajícího stavu před zahájením stavebních prací,  B) fotodokumentace průběhu realizace stavby,   C) fotodokumentace dokončeného díla.</t>
  </si>
  <si>
    <t>015R14</t>
  </si>
  <si>
    <t>Vytyčení všech inženýrských sítí před zahájením prací vč. řádného zajištění. Zpětné předání všech inženýrských sítí jednotlivým správcům vč. uvedení dotčených ploch do bezvadného stavu.</t>
  </si>
  <si>
    <t>POEL spol. s r.o.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</si>
  <si>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</si>
  <si>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</si>
  <si>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</si>
  <si>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  95 - Různé dokončovací konstrukce a práce pozemních staveb</t>
  </si>
  <si>
    <t xml:space="preserve">      99 - Přesuny hmot, ostatní práce</t>
  </si>
  <si>
    <t>PSV - Práce a dodávky PSV</t>
  </si>
  <si>
    <t xml:space="preserve">    713 - Izolace tepelné</t>
  </si>
  <si>
    <t xml:space="preserve">    763 - Konstrukce montované z desek, dílců a panelů</t>
  </si>
  <si>
    <t xml:space="preserve">    764 - Konstrukce klempířské</t>
  </si>
  <si>
    <t xml:space="preserve">    766 - Konstrukce truhlářské</t>
  </si>
  <si>
    <t xml:space="preserve">    784 - Dokončovací práce - malby</t>
  </si>
  <si>
    <t>HSV</t>
  </si>
  <si>
    <t>Práce a dodávky HSV</t>
  </si>
  <si>
    <t>Úpravy povrchů, podlahy a osazování výplní</t>
  </si>
  <si>
    <t>611311131</t>
  </si>
  <si>
    <t>Potažení vnitřních rovných stropů vápenným štukem tloušťky do 3 mm</t>
  </si>
  <si>
    <t>m2</t>
  </si>
  <si>
    <t>CS ÚRS 2015 02</t>
  </si>
  <si>
    <t>-597303206</t>
  </si>
  <si>
    <t>621211011</t>
  </si>
  <si>
    <t>Montáž kontaktního zateplení vnějších podhledů z polystyrénových desek tl do 80 mm</t>
  </si>
  <si>
    <t>VV</t>
  </si>
  <si>
    <t>"1.PP" (139,67+140,13)</t>
  </si>
  <si>
    <t>Součet</t>
  </si>
  <si>
    <t>M</t>
  </si>
  <si>
    <t>283760330</t>
  </si>
  <si>
    <t>622211011</t>
  </si>
  <si>
    <t>Montáž kontaktního zateplení vnějších stěn z polystyrénových desek tl do 80 mm</t>
  </si>
  <si>
    <t>622211031</t>
  </si>
  <si>
    <t>Montáž kontaktního zateplení vnějších stěn z polystyrénových desek tl do 160 mm</t>
  </si>
  <si>
    <t>(3,6*2)*0,75</t>
  </si>
  <si>
    <t>283763850</t>
  </si>
  <si>
    <t>m3</t>
  </si>
  <si>
    <t>1032,85</t>
  </si>
  <si>
    <t>"odečet ploch"</t>
  </si>
  <si>
    <t>-(1,98+53,5+5,4+67,125+68,53+20,24)</t>
  </si>
  <si>
    <t>"odečet výplní" -147,28</t>
  </si>
  <si>
    <t>(3,6*2)*9,5</t>
  </si>
  <si>
    <t>"odečet výplní" -14,9</t>
  </si>
  <si>
    <t>283760440</t>
  </si>
  <si>
    <t>622211051</t>
  </si>
  <si>
    <t>Montáž kontaktního zateplení vnějších stěn z polystyrénových desek tl do 240 mm</t>
  </si>
  <si>
    <t>"podkroví" 35,0*2</t>
  </si>
  <si>
    <t>283760520</t>
  </si>
  <si>
    <t>622212001</t>
  </si>
  <si>
    <t>Montáž kontaktního zateplení vnějšího ostění hl. špalety do 200 mm z polystyrenu tl do 40 mm</t>
  </si>
  <si>
    <t>m</t>
  </si>
  <si>
    <t>283760310</t>
  </si>
  <si>
    <t>622325101</t>
  </si>
  <si>
    <t>Oprava vnější vápenné nebo vápenocementové hladké omítky složitosti 1 stěn v rozsahu do 10%</t>
  </si>
  <si>
    <t>-1969848938</t>
  </si>
  <si>
    <t>622531011</t>
  </si>
  <si>
    <t>Tenkovrstvá silikonová zrnitá omítka tl. 1,5 mm včetně penetrace vnějších stěn</t>
  </si>
  <si>
    <t>1,98+68,53+20,24+668,795+108,925</t>
  </si>
  <si>
    <t>16</t>
  </si>
  <si>
    <t>622851R02</t>
  </si>
  <si>
    <t>D+M vyrovnání stávajících vnějších stěn - podlepení - EPS tl. 10-50 mm</t>
  </si>
  <si>
    <t>"kompletní provedení dle specifikace PD a TZ vč. všech souvisejících prací a dodávek"</t>
  </si>
  <si>
    <t>"předpoklad 30% plochy" 994,495*0,3</t>
  </si>
  <si>
    <t>17</t>
  </si>
  <si>
    <t>622851R03</t>
  </si>
  <si>
    <t>Příplatek k KZS za dodávku a osazení všech systémových lišt, rohovníků, dilatací, doplňků a komponentů</t>
  </si>
  <si>
    <t>"množství vztaženo k celkové ploše" 994,495</t>
  </si>
  <si>
    <t>18</t>
  </si>
  <si>
    <t>622400319</t>
  </si>
  <si>
    <t>Zateplení parapetů deskami XPS tl. do 40 mm</t>
  </si>
  <si>
    <t>19</t>
  </si>
  <si>
    <t>622903110</t>
  </si>
  <si>
    <t>Mytí s odmaštěním vnějších omítek stupně složitosti 1 a 2 tlakovou vodou</t>
  </si>
  <si>
    <t>20</t>
  </si>
  <si>
    <t>6229031R0</t>
  </si>
  <si>
    <t>Očištění vnějšího zdiva tlakovou vodou</t>
  </si>
  <si>
    <t>"oprava fasády" (994,495*0,3)</t>
  </si>
  <si>
    <t>622911155</t>
  </si>
  <si>
    <t>Hloubková penetrace fasády</t>
  </si>
  <si>
    <t>22</t>
  </si>
  <si>
    <t>623511111</t>
  </si>
  <si>
    <t>Tenkovrstvá akrylátová mozaiková střednězrnná omítka včetně penetrace vnějších pilířů nebo sloupů</t>
  </si>
  <si>
    <t>"vstup, sokl" 53,5+5,4+67,125</t>
  </si>
  <si>
    <t>23</t>
  </si>
  <si>
    <t>629991011</t>
  </si>
  <si>
    <t>Zakrytí výplní otvorů a svislých ploch fólií přilepenou lepící páskou</t>
  </si>
  <si>
    <t>Ostatní konstrukce a práce-bourání</t>
  </si>
  <si>
    <t>95</t>
  </si>
  <si>
    <t>Různé dokončovací konstrukce a práce pozemních staveb</t>
  </si>
  <si>
    <t>24</t>
  </si>
  <si>
    <t>795300101</t>
  </si>
  <si>
    <t>VM - D+M Větrací mřížka se sítí proti hmyzu (koupelna/WC), 200x200mm</t>
  </si>
  <si>
    <t>ks</t>
  </si>
  <si>
    <t>"kompletní provedení dle specifikace PD a TZ vč. všech souvisejících prací dodávek, příslušenství a komponentů dle výpisu</t>
  </si>
  <si>
    <t>VRN - Vedlejší rozpočtové náklady - nezpůsobilé výdaje část 1</t>
  </si>
  <si>
    <t>VRN - nezpůsobilé výdaje část 1.</t>
  </si>
  <si>
    <t>Hlavní způsobilé výdaje</t>
  </si>
  <si>
    <t>VRN - nezpůsobilé výdaje část 1</t>
  </si>
  <si>
    <t>Nezpůsobilé výdaje část 2</t>
  </si>
  <si>
    <t>Nivnická 1017/16 a 564/18, Ostrava - Mariánské Hory</t>
  </si>
  <si>
    <t>ÚMOb Ostrava Mariánské Hory a Hulváky</t>
  </si>
  <si>
    <t xml:space="preserve">IČ: </t>
  </si>
  <si>
    <t>se sídlem: Přemyslovců 63, 709 36 Ostrava</t>
  </si>
  <si>
    <t>IČ: 008 45 451/10</t>
  </si>
  <si>
    <t>IČ: 449 36 681</t>
  </si>
  <si>
    <t xml:space="preserve">Projektant: </t>
  </si>
  <si>
    <t>se sídlem: Nad Porubkou 1195/34b, Svinov, 721 00 Ostrava</t>
  </si>
  <si>
    <t>008 45 451/10</t>
  </si>
  <si>
    <t>449 36 681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</si>
</sst>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0.00000"/>
    <numFmt numFmtId="170" formatCode="#,##0.00_ ;\-#,##0.00\ "/>
  </numFmts>
  <fonts count="76">
    <font>
      <sz val="8"/>
      <name val="Trebuchet MS"/>
      <family val="0"/>
    </font>
    <font>
      <sz val="11"/>
      <color indexed="8"/>
      <name val="Calibri"/>
      <family val="2"/>
    </font>
    <font>
      <sz val="8"/>
      <color indexed="43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20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sz val="10"/>
      <color indexed="16"/>
      <name val="Trebuchet MS"/>
      <family val="2"/>
    </font>
    <font>
      <i/>
      <sz val="9"/>
      <name val="Trebuchet MS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u val="single"/>
      <sz val="8"/>
      <color indexed="36"/>
      <name val="Trebuchet MS"/>
      <family val="0"/>
    </font>
    <font>
      <i/>
      <sz val="7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</borders>
  <cellStyleXfs count="63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3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34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12" fillId="0" borderId="24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4" fontId="12" fillId="0" borderId="25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164" fontId="19" fillId="0" borderId="24" xfId="0" applyNumberFormat="1" applyFont="1" applyBorder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4" fontId="19" fillId="0" borderId="25" xfId="0" applyNumberFormat="1" applyFont="1" applyBorder="1" applyAlignment="1">
      <alignment horizontal="right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0" fillId="34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20" fillId="0" borderId="13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164" fontId="20" fillId="0" borderId="32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right"/>
    </xf>
    <xf numFmtId="167" fontId="21" fillId="0" borderId="22" xfId="0" applyNumberFormat="1" applyFont="1" applyBorder="1" applyAlignment="1">
      <alignment horizontal="right"/>
    </xf>
    <xf numFmtId="167" fontId="21" fillId="0" borderId="23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right"/>
    </xf>
    <xf numFmtId="0" fontId="23" fillId="0" borderId="24" xfId="0" applyFont="1" applyBorder="1" applyAlignment="1">
      <alignment horizontal="left"/>
    </xf>
    <xf numFmtId="167" fontId="23" fillId="0" borderId="0" xfId="0" applyNumberFormat="1" applyFont="1" applyAlignment="1">
      <alignment horizontal="right"/>
    </xf>
    <xf numFmtId="167" fontId="23" fillId="0" borderId="25" xfId="0" applyNumberFormat="1" applyFont="1" applyBorder="1" applyAlignment="1">
      <alignment horizontal="right"/>
    </xf>
    <xf numFmtId="164" fontId="23" fillId="0" borderId="0" xfId="0" applyNumberFormat="1" applyFont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7" fontId="9" fillId="0" borderId="0" xfId="0" applyNumberFormat="1" applyFont="1" applyAlignment="1">
      <alignment horizontal="right" vertical="center"/>
    </xf>
    <xf numFmtId="167" fontId="9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9" fillId="0" borderId="32" xfId="0" applyFont="1" applyBorder="1" applyAlignment="1">
      <alignment horizontal="center" vertical="center" wrapText="1"/>
    </xf>
    <xf numFmtId="167" fontId="9" fillId="0" borderId="32" xfId="0" applyNumberFormat="1" applyFont="1" applyBorder="1" applyAlignment="1">
      <alignment horizontal="right" vertical="center"/>
    </xf>
    <xf numFmtId="167" fontId="9" fillId="0" borderId="33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164" fontId="25" fillId="0" borderId="32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26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68" fontId="26" fillId="0" borderId="0" xfId="0" applyNumberFormat="1" applyFont="1" applyAlignment="1">
      <alignment horizontal="right" vertical="center"/>
    </xf>
    <xf numFmtId="0" fontId="26" fillId="0" borderId="24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36" xfId="0" applyFont="1" applyBorder="1" applyAlignment="1">
      <alignment horizontal="center" vertical="center"/>
    </xf>
    <xf numFmtId="49" fontId="30" fillId="0" borderId="36" xfId="0" applyNumberFormat="1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center" vertical="center" wrapText="1"/>
    </xf>
    <xf numFmtId="168" fontId="30" fillId="0" borderId="36" xfId="0" applyNumberFormat="1" applyFont="1" applyBorder="1" applyAlignment="1">
      <alignment horizontal="right" vertical="center"/>
    </xf>
    <xf numFmtId="164" fontId="30" fillId="0" borderId="36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29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31" fillId="0" borderId="0" xfId="0" applyFont="1" applyAlignment="1">
      <alignment horizontal="left" vertical="top" wrapText="1"/>
    </xf>
    <xf numFmtId="0" fontId="61" fillId="33" borderId="0" xfId="36" applyFill="1" applyAlignment="1">
      <alignment horizontal="left" vertical="top"/>
    </xf>
    <xf numFmtId="0" fontId="34" fillId="0" borderId="0" xfId="36" applyFont="1" applyAlignment="1">
      <alignment horizontal="center" vertical="center"/>
    </xf>
    <xf numFmtId="0" fontId="2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left" vertical="center"/>
      <protection/>
    </xf>
    <xf numFmtId="0" fontId="32" fillId="33" borderId="0" xfId="0" applyFont="1" applyFill="1" applyAlignment="1" applyProtection="1">
      <alignment horizontal="left" vertical="center"/>
      <protection/>
    </xf>
    <xf numFmtId="0" fontId="35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1" fillId="33" borderId="0" xfId="36" applyFill="1" applyAlignment="1" applyProtection="1">
      <alignment horizontal="left" vertical="top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42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6" fillId="0" borderId="0" xfId="0" applyNumberFormat="1" applyFont="1" applyBorder="1" applyAlignment="1">
      <alignment horizontal="left" vertical="center"/>
    </xf>
    <xf numFmtId="0" fontId="0" fillId="0" borderId="43" xfId="0" applyBorder="1" applyAlignment="1">
      <alignment vertical="top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18" fillId="0" borderId="43" xfId="0" applyFont="1" applyBorder="1" applyAlignment="1">
      <alignment horizontal="left"/>
    </xf>
    <xf numFmtId="0" fontId="15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36" xfId="0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 wrapText="1"/>
    </xf>
    <xf numFmtId="168" fontId="0" fillId="0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164" fontId="25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horizontal="left" vertical="center"/>
    </xf>
    <xf numFmtId="168" fontId="29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61" fillId="0" borderId="0" xfId="36" applyFill="1" applyAlignment="1" applyProtection="1">
      <alignment horizontal="left" vertical="top"/>
      <protection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168" fontId="30" fillId="0" borderId="3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7" fillId="0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/>
    </xf>
    <xf numFmtId="164" fontId="13" fillId="35" borderId="0" xfId="0" applyNumberFormat="1" applyFont="1" applyFill="1" applyAlignment="1">
      <alignment horizontal="right" vertical="center"/>
    </xf>
    <xf numFmtId="0" fontId="0" fillId="36" borderId="0" xfId="0" applyFont="1" applyFill="1" applyAlignment="1">
      <alignment horizontal="left" vertical="center"/>
    </xf>
    <xf numFmtId="0" fontId="8" fillId="36" borderId="0" xfId="0" applyFont="1" applyFill="1" applyAlignment="1">
      <alignment horizontal="left" vertical="center"/>
    </xf>
    <xf numFmtId="164" fontId="13" fillId="36" borderId="0" xfId="0" applyNumberFormat="1" applyFont="1" applyFill="1" applyAlignment="1">
      <alignment horizontal="right" vertical="center"/>
    </xf>
    <xf numFmtId="164" fontId="30" fillId="0" borderId="36" xfId="0" applyNumberFormat="1" applyFont="1" applyBorder="1" applyAlignment="1">
      <alignment horizontal="right" vertical="center"/>
    </xf>
    <xf numFmtId="170" fontId="0" fillId="0" borderId="0" xfId="0" applyNumberFormat="1" applyAlignment="1">
      <alignment horizontal="left" vertical="top"/>
    </xf>
    <xf numFmtId="0" fontId="16" fillId="37" borderId="0" xfId="0" applyFont="1" applyFill="1" applyAlignment="1">
      <alignment horizontal="left" vertical="center"/>
    </xf>
    <xf numFmtId="0" fontId="18" fillId="37" borderId="0" xfId="0" applyFont="1" applyFill="1" applyAlignment="1">
      <alignment horizontal="center" vertical="center"/>
    </xf>
    <xf numFmtId="0" fontId="16" fillId="38" borderId="0" xfId="0" applyFont="1" applyFill="1" applyAlignment="1">
      <alignment horizontal="left" vertical="center"/>
    </xf>
    <xf numFmtId="0" fontId="18" fillId="38" borderId="0" xfId="0" applyFont="1" applyFill="1" applyAlignment="1">
      <alignment horizontal="center" vertical="center"/>
    </xf>
    <xf numFmtId="14" fontId="6" fillId="0" borderId="0" xfId="0" applyNumberFormat="1" applyFont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2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right" vertical="center"/>
    </xf>
    <xf numFmtId="164" fontId="17" fillId="37" borderId="0" xfId="0" applyNumberFormat="1" applyFont="1" applyFill="1" applyAlignment="1">
      <alignment horizontal="right" vertical="center"/>
    </xf>
    <xf numFmtId="0" fontId="17" fillId="37" borderId="0" xfId="0" applyFont="1" applyFill="1" applyAlignment="1">
      <alignment horizontal="left" vertical="center"/>
    </xf>
    <xf numFmtId="0" fontId="16" fillId="37" borderId="0" xfId="0" applyFont="1" applyFill="1" applyAlignment="1">
      <alignment horizontal="left" vertical="center" wrapText="1"/>
    </xf>
    <xf numFmtId="0" fontId="16" fillId="37" borderId="0" xfId="0" applyFont="1" applyFill="1" applyAlignment="1">
      <alignment horizontal="left" vertical="center"/>
    </xf>
    <xf numFmtId="164" fontId="17" fillId="38" borderId="0" xfId="0" applyNumberFormat="1" applyFont="1" applyFill="1" applyAlignment="1">
      <alignment horizontal="right" vertical="center"/>
    </xf>
    <xf numFmtId="0" fontId="17" fillId="38" borderId="0" xfId="0" applyFont="1" applyFill="1" applyAlignment="1">
      <alignment horizontal="left" vertical="center"/>
    </xf>
    <xf numFmtId="0" fontId="16" fillId="38" borderId="0" xfId="0" applyFont="1" applyFill="1" applyAlignment="1">
      <alignment horizontal="left" vertical="center" wrapText="1"/>
    </xf>
    <xf numFmtId="0" fontId="16" fillId="38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8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26" xfId="0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5" fillId="33" borderId="0" xfId="36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35" borderId="0" xfId="0" applyFont="1" applyFill="1" applyAlignment="1">
      <alignment horizontal="left" vertical="center" wrapText="1"/>
    </xf>
    <xf numFmtId="0" fontId="0" fillId="3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8" fillId="36" borderId="0" xfId="0" applyFont="1" applyFill="1" applyAlignment="1">
      <alignment horizontal="left" vertical="center" wrapText="1"/>
    </xf>
    <xf numFmtId="0" fontId="39" fillId="36" borderId="0" xfId="0" applyFont="1" applyFill="1" applyAlignment="1">
      <alignment horizontal="left" vertical="center"/>
    </xf>
    <xf numFmtId="0" fontId="7" fillId="36" borderId="0" xfId="0" applyFont="1" applyFill="1" applyAlignment="1">
      <alignment horizontal="left" vertical="center" wrapText="1"/>
    </xf>
    <xf numFmtId="0" fontId="0" fillId="36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58" t="s">
        <v>754</v>
      </c>
      <c r="B1" s="159"/>
      <c r="C1" s="159"/>
      <c r="D1" s="160" t="s">
        <v>755</v>
      </c>
      <c r="E1" s="159"/>
      <c r="F1" s="159"/>
      <c r="G1" s="159"/>
      <c r="H1" s="159"/>
      <c r="I1" s="159"/>
      <c r="J1" s="159"/>
      <c r="K1" s="161" t="s">
        <v>562</v>
      </c>
      <c r="L1" s="161"/>
      <c r="M1" s="161"/>
      <c r="N1" s="161"/>
      <c r="O1" s="161"/>
      <c r="P1" s="161"/>
      <c r="Q1" s="161"/>
      <c r="R1" s="161"/>
      <c r="S1" s="161"/>
      <c r="T1" s="159"/>
      <c r="U1" s="159"/>
      <c r="V1" s="159"/>
      <c r="W1" s="161" t="s">
        <v>563</v>
      </c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5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756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757</v>
      </c>
      <c r="BU1" s="4" t="s">
        <v>757</v>
      </c>
      <c r="BV1" s="4" t="s">
        <v>758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90" t="s">
        <v>759</v>
      </c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6" t="s">
        <v>760</v>
      </c>
      <c r="BT2" s="6" t="s">
        <v>761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760</v>
      </c>
      <c r="BT3" s="6" t="s">
        <v>762</v>
      </c>
    </row>
    <row r="4" spans="2:71" s="2" customFormat="1" ht="37.5" customHeight="1">
      <c r="B4" s="10"/>
      <c r="D4" s="11" t="s">
        <v>763</v>
      </c>
      <c r="AQ4" s="12"/>
      <c r="AS4" s="13" t="s">
        <v>764</v>
      </c>
      <c r="BS4" s="6" t="s">
        <v>765</v>
      </c>
    </row>
    <row r="5" spans="2:71" s="2" customFormat="1" ht="15" customHeight="1">
      <c r="B5" s="10"/>
      <c r="D5" s="14" t="s">
        <v>766</v>
      </c>
      <c r="K5" s="301" t="s">
        <v>767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Q5" s="12"/>
      <c r="BS5" s="6" t="s">
        <v>760</v>
      </c>
    </row>
    <row r="6" spans="2:71" s="2" customFormat="1" ht="37.5" customHeight="1">
      <c r="B6" s="10"/>
      <c r="D6" s="16" t="s">
        <v>768</v>
      </c>
      <c r="K6" s="314" t="s">
        <v>126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Q6" s="12"/>
      <c r="BS6" s="6" t="s">
        <v>760</v>
      </c>
    </row>
    <row r="7" spans="2:71" s="2" customFormat="1" ht="15" customHeight="1">
      <c r="B7" s="10"/>
      <c r="D7" s="17" t="s">
        <v>769</v>
      </c>
      <c r="K7" s="15"/>
      <c r="AK7" s="17" t="s">
        <v>770</v>
      </c>
      <c r="AN7" s="15"/>
      <c r="AQ7" s="12"/>
      <c r="BS7" s="6" t="s">
        <v>760</v>
      </c>
    </row>
    <row r="8" spans="2:71" s="2" customFormat="1" ht="15" customHeight="1">
      <c r="B8" s="10"/>
      <c r="D8" s="17" t="s">
        <v>771</v>
      </c>
      <c r="K8" s="15" t="s">
        <v>1000</v>
      </c>
      <c r="AK8" s="17" t="s">
        <v>772</v>
      </c>
      <c r="AN8" s="287">
        <v>42189</v>
      </c>
      <c r="AQ8" s="12"/>
      <c r="BS8" s="6" t="s">
        <v>760</v>
      </c>
    </row>
    <row r="9" spans="2:71" s="2" customFormat="1" ht="15" customHeight="1">
      <c r="B9" s="10"/>
      <c r="AQ9" s="12"/>
      <c r="BS9" s="6" t="s">
        <v>760</v>
      </c>
    </row>
    <row r="10" spans="2:71" s="2" customFormat="1" ht="15" customHeight="1">
      <c r="B10" s="10"/>
      <c r="D10" s="17" t="s">
        <v>773</v>
      </c>
      <c r="K10" s="2" t="s">
        <v>1001</v>
      </c>
      <c r="AK10" s="17" t="s">
        <v>1004</v>
      </c>
      <c r="AN10" s="15"/>
      <c r="AQ10" s="12"/>
      <c r="BS10" s="6" t="s">
        <v>760</v>
      </c>
    </row>
    <row r="11" spans="2:71" s="2" customFormat="1" ht="19.5" customHeight="1">
      <c r="B11" s="10"/>
      <c r="E11" s="15" t="s">
        <v>775</v>
      </c>
      <c r="K11" s="2" t="s">
        <v>1003</v>
      </c>
      <c r="AK11" s="17" t="s">
        <v>776</v>
      </c>
      <c r="AN11" s="15"/>
      <c r="AQ11" s="12"/>
      <c r="BS11" s="6" t="s">
        <v>760</v>
      </c>
    </row>
    <row r="12" spans="2:71" s="2" customFormat="1" ht="7.5" customHeight="1">
      <c r="B12" s="10"/>
      <c r="AQ12" s="12"/>
      <c r="BS12" s="6" t="s">
        <v>760</v>
      </c>
    </row>
    <row r="13" spans="2:71" s="2" customFormat="1" ht="15" customHeight="1">
      <c r="B13" s="10"/>
      <c r="D13" s="17" t="s">
        <v>777</v>
      </c>
      <c r="AK13" s="17" t="s">
        <v>774</v>
      </c>
      <c r="AN13" s="15"/>
      <c r="AQ13" s="12"/>
      <c r="BS13" s="6" t="s">
        <v>760</v>
      </c>
    </row>
    <row r="14" spans="2:71" s="2" customFormat="1" ht="15.75" customHeight="1">
      <c r="B14" s="10"/>
      <c r="E14" s="15" t="s">
        <v>778</v>
      </c>
      <c r="AK14" s="17" t="s">
        <v>776</v>
      </c>
      <c r="AN14" s="15"/>
      <c r="AQ14" s="12"/>
      <c r="BS14" s="6" t="s">
        <v>760</v>
      </c>
    </row>
    <row r="15" spans="2:71" s="2" customFormat="1" ht="7.5" customHeight="1">
      <c r="B15" s="10"/>
      <c r="AQ15" s="12"/>
      <c r="BS15" s="6" t="s">
        <v>757</v>
      </c>
    </row>
    <row r="16" spans="2:71" s="2" customFormat="1" ht="15" customHeight="1">
      <c r="B16" s="10"/>
      <c r="D16" s="17" t="s">
        <v>1006</v>
      </c>
      <c r="K16" s="2" t="s">
        <v>904</v>
      </c>
      <c r="AK16" s="17" t="s">
        <v>1005</v>
      </c>
      <c r="AN16" s="15"/>
      <c r="AQ16" s="12"/>
      <c r="BS16" s="6" t="s">
        <v>757</v>
      </c>
    </row>
    <row r="17" spans="2:71" ht="19.5" customHeight="1">
      <c r="B17" s="10"/>
      <c r="E17" s="15"/>
      <c r="K17" s="2" t="s">
        <v>1007</v>
      </c>
      <c r="AK17" s="17" t="s">
        <v>776</v>
      </c>
      <c r="AN17" s="15"/>
      <c r="AQ17" s="1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757</v>
      </c>
    </row>
    <row r="18" spans="2:71" ht="7.5" customHeight="1">
      <c r="B18" s="10"/>
      <c r="AQ18" s="1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760</v>
      </c>
    </row>
    <row r="19" spans="2:71" ht="15" customHeight="1">
      <c r="B19" s="10"/>
      <c r="D19" s="17" t="s">
        <v>780</v>
      </c>
      <c r="AQ19" s="1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781</v>
      </c>
    </row>
    <row r="20" spans="2:71" ht="57" customHeight="1">
      <c r="B20" s="10"/>
      <c r="E20" s="315" t="s">
        <v>782</v>
      </c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Q20" s="1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783</v>
      </c>
    </row>
    <row r="21" spans="2:70" ht="7.5" customHeight="1">
      <c r="B21" s="10"/>
      <c r="AQ21" s="1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Q22" s="1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43" s="6" customFormat="1" ht="27" customHeight="1">
      <c r="B23" s="19"/>
      <c r="D23" s="20" t="s">
        <v>784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316">
        <f>ROUNDUP($AG$51,2)</f>
        <v>0</v>
      </c>
      <c r="AL23" s="317"/>
      <c r="AM23" s="317"/>
      <c r="AN23" s="317"/>
      <c r="AO23" s="317"/>
      <c r="AQ23" s="22"/>
    </row>
    <row r="24" spans="2:43" s="6" customFormat="1" ht="7.5" customHeight="1">
      <c r="B24" s="19"/>
      <c r="AQ24" s="22"/>
    </row>
    <row r="25" spans="2:43" s="6" customFormat="1" ht="14.25" customHeight="1">
      <c r="B25" s="19"/>
      <c r="L25" s="321" t="s">
        <v>785</v>
      </c>
      <c r="M25" s="295"/>
      <c r="N25" s="295"/>
      <c r="O25" s="295"/>
      <c r="W25" s="321" t="s">
        <v>786</v>
      </c>
      <c r="X25" s="295"/>
      <c r="Y25" s="295"/>
      <c r="Z25" s="295"/>
      <c r="AA25" s="295"/>
      <c r="AB25" s="295"/>
      <c r="AC25" s="295"/>
      <c r="AD25" s="295"/>
      <c r="AE25" s="295"/>
      <c r="AK25" s="321" t="s">
        <v>787</v>
      </c>
      <c r="AL25" s="295"/>
      <c r="AM25" s="295"/>
      <c r="AN25" s="295"/>
      <c r="AO25" s="295"/>
      <c r="AQ25" s="22"/>
    </row>
    <row r="26" spans="2:43" s="6" customFormat="1" ht="15" customHeight="1">
      <c r="B26" s="24"/>
      <c r="D26" s="25" t="s">
        <v>788</v>
      </c>
      <c r="F26" s="25" t="s">
        <v>789</v>
      </c>
      <c r="L26" s="297">
        <v>0.21</v>
      </c>
      <c r="M26" s="298"/>
      <c r="N26" s="298"/>
      <c r="O26" s="298"/>
      <c r="W26" s="299">
        <f>ROUNDUP($AZ$51,2)</f>
        <v>0</v>
      </c>
      <c r="X26" s="298"/>
      <c r="Y26" s="298"/>
      <c r="Z26" s="298"/>
      <c r="AA26" s="298"/>
      <c r="AB26" s="298"/>
      <c r="AC26" s="298"/>
      <c r="AD26" s="298"/>
      <c r="AE26" s="298"/>
      <c r="AK26" s="299">
        <f>ROUNDUP($AV$51,1)</f>
        <v>0</v>
      </c>
      <c r="AL26" s="298"/>
      <c r="AM26" s="298"/>
      <c r="AN26" s="298"/>
      <c r="AO26" s="298"/>
      <c r="AQ26" s="26"/>
    </row>
    <row r="27" spans="2:43" s="6" customFormat="1" ht="15" customHeight="1">
      <c r="B27" s="24"/>
      <c r="F27" s="25" t="s">
        <v>790</v>
      </c>
      <c r="L27" s="297">
        <v>0.15</v>
      </c>
      <c r="M27" s="298"/>
      <c r="N27" s="298"/>
      <c r="O27" s="298"/>
      <c r="W27" s="299">
        <f>ROUNDUP($BA$51,2)</f>
        <v>0</v>
      </c>
      <c r="X27" s="298"/>
      <c r="Y27" s="298"/>
      <c r="Z27" s="298"/>
      <c r="AA27" s="298"/>
      <c r="AB27" s="298"/>
      <c r="AC27" s="298"/>
      <c r="AD27" s="298"/>
      <c r="AE27" s="298"/>
      <c r="AK27" s="299">
        <f>ROUNDUP($AW$51,1)</f>
        <v>0</v>
      </c>
      <c r="AL27" s="298"/>
      <c r="AM27" s="298"/>
      <c r="AN27" s="298"/>
      <c r="AO27" s="298"/>
      <c r="AQ27" s="26"/>
    </row>
    <row r="28" spans="2:43" s="6" customFormat="1" ht="15" customHeight="1" hidden="1">
      <c r="B28" s="24"/>
      <c r="F28" s="25" t="s">
        <v>791</v>
      </c>
      <c r="L28" s="297">
        <v>0.21</v>
      </c>
      <c r="M28" s="298"/>
      <c r="N28" s="298"/>
      <c r="O28" s="298"/>
      <c r="W28" s="299">
        <f>ROUNDUP($BB$51,2)</f>
        <v>0</v>
      </c>
      <c r="X28" s="298"/>
      <c r="Y28" s="298"/>
      <c r="Z28" s="298"/>
      <c r="AA28" s="298"/>
      <c r="AB28" s="298"/>
      <c r="AC28" s="298"/>
      <c r="AD28" s="298"/>
      <c r="AE28" s="298"/>
      <c r="AK28" s="299">
        <v>0</v>
      </c>
      <c r="AL28" s="298"/>
      <c r="AM28" s="298"/>
      <c r="AN28" s="298"/>
      <c r="AO28" s="298"/>
      <c r="AQ28" s="26"/>
    </row>
    <row r="29" spans="2:43" s="6" customFormat="1" ht="15" customHeight="1" hidden="1">
      <c r="B29" s="24"/>
      <c r="F29" s="25" t="s">
        <v>792</v>
      </c>
      <c r="L29" s="297">
        <v>0.15</v>
      </c>
      <c r="M29" s="298"/>
      <c r="N29" s="298"/>
      <c r="O29" s="298"/>
      <c r="W29" s="299">
        <f>ROUNDUP($BC$51,2)</f>
        <v>0</v>
      </c>
      <c r="X29" s="298"/>
      <c r="Y29" s="298"/>
      <c r="Z29" s="298"/>
      <c r="AA29" s="298"/>
      <c r="AB29" s="298"/>
      <c r="AC29" s="298"/>
      <c r="AD29" s="298"/>
      <c r="AE29" s="298"/>
      <c r="AK29" s="299">
        <v>0</v>
      </c>
      <c r="AL29" s="298"/>
      <c r="AM29" s="298"/>
      <c r="AN29" s="298"/>
      <c r="AO29" s="298"/>
      <c r="AQ29" s="26"/>
    </row>
    <row r="30" spans="2:43" s="6" customFormat="1" ht="15" customHeight="1" hidden="1">
      <c r="B30" s="24"/>
      <c r="F30" s="25" t="s">
        <v>793</v>
      </c>
      <c r="L30" s="297">
        <v>0</v>
      </c>
      <c r="M30" s="298"/>
      <c r="N30" s="298"/>
      <c r="O30" s="298"/>
      <c r="W30" s="299">
        <f>ROUNDUP($BD$51,2)</f>
        <v>0</v>
      </c>
      <c r="X30" s="298"/>
      <c r="Y30" s="298"/>
      <c r="Z30" s="298"/>
      <c r="AA30" s="298"/>
      <c r="AB30" s="298"/>
      <c r="AC30" s="298"/>
      <c r="AD30" s="298"/>
      <c r="AE30" s="298"/>
      <c r="AK30" s="299">
        <v>0</v>
      </c>
      <c r="AL30" s="298"/>
      <c r="AM30" s="298"/>
      <c r="AN30" s="298"/>
      <c r="AO30" s="298"/>
      <c r="AQ30" s="26"/>
    </row>
    <row r="31" spans="2:43" s="6" customFormat="1" ht="7.5" customHeight="1">
      <c r="B31" s="19"/>
      <c r="AQ31" s="22"/>
    </row>
    <row r="32" spans="2:43" s="6" customFormat="1" ht="27" customHeight="1">
      <c r="B32" s="19"/>
      <c r="C32" s="27"/>
      <c r="D32" s="28" t="s">
        <v>794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 t="s">
        <v>795</v>
      </c>
      <c r="U32" s="29"/>
      <c r="V32" s="29"/>
      <c r="W32" s="29"/>
      <c r="X32" s="318" t="s">
        <v>796</v>
      </c>
      <c r="Y32" s="303"/>
      <c r="Z32" s="303"/>
      <c r="AA32" s="303"/>
      <c r="AB32" s="303"/>
      <c r="AC32" s="29"/>
      <c r="AD32" s="29"/>
      <c r="AE32" s="29"/>
      <c r="AF32" s="29"/>
      <c r="AG32" s="29"/>
      <c r="AH32" s="29"/>
      <c r="AI32" s="29"/>
      <c r="AJ32" s="29"/>
      <c r="AK32" s="319">
        <f>SUM($AK$23:$AK$30)</f>
        <v>0</v>
      </c>
      <c r="AL32" s="303"/>
      <c r="AM32" s="303"/>
      <c r="AN32" s="303"/>
      <c r="AO32" s="320"/>
      <c r="AP32" s="27"/>
      <c r="AQ32" s="32"/>
    </row>
    <row r="33" spans="2:43" s="6" customFormat="1" ht="7.5" customHeight="1">
      <c r="B33" s="19"/>
      <c r="AQ33" s="22"/>
    </row>
    <row r="34" spans="2:43" s="6" customFormat="1" ht="7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8" spans="2:44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19"/>
    </row>
    <row r="39" spans="2:44" s="6" customFormat="1" ht="37.5" customHeight="1">
      <c r="B39" s="19"/>
      <c r="C39" s="11" t="s">
        <v>797</v>
      </c>
      <c r="AR39" s="19"/>
    </row>
    <row r="40" spans="2:44" s="6" customFormat="1" ht="7.5" customHeight="1">
      <c r="B40" s="19"/>
      <c r="AR40" s="19"/>
    </row>
    <row r="41" spans="2:44" s="15" customFormat="1" ht="15" customHeight="1">
      <c r="B41" s="38"/>
      <c r="C41" s="17" t="s">
        <v>766</v>
      </c>
      <c r="L41" s="15" t="str">
        <f>$K$5</f>
        <v>N15-149-revize2</v>
      </c>
      <c r="AR41" s="38"/>
    </row>
    <row r="42" spans="2:44" s="39" customFormat="1" ht="37.5" customHeight="1">
      <c r="B42" s="40"/>
      <c r="C42" s="39" t="s">
        <v>768</v>
      </c>
      <c r="L42" s="296" t="str">
        <f>$K$6</f>
        <v>Snížení energetické náročnosti budov na ulici Nivnická 1017/16 a 564/18 v Ostravě - Mariánských Horách</v>
      </c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R42" s="40"/>
    </row>
    <row r="43" spans="2:44" s="6" customFormat="1" ht="7.5" customHeight="1">
      <c r="B43" s="19"/>
      <c r="AR43" s="19"/>
    </row>
    <row r="44" spans="2:44" s="6" customFormat="1" ht="15.75" customHeight="1">
      <c r="B44" s="19"/>
      <c r="C44" s="17" t="s">
        <v>771</v>
      </c>
      <c r="L44" s="41" t="str">
        <f>IF($K$8="","",$K$8)</f>
        <v>Nivnická 1017/16 a 564/18, Ostrava - Mariánské Hory</v>
      </c>
      <c r="AI44" s="17" t="s">
        <v>772</v>
      </c>
      <c r="AM44" s="300">
        <f>IF($AN$8="","",$AN$8)</f>
        <v>42189</v>
      </c>
      <c r="AN44" s="295"/>
      <c r="AR44" s="19"/>
    </row>
    <row r="45" spans="2:44" s="6" customFormat="1" ht="7.5" customHeight="1">
      <c r="B45" s="19"/>
      <c r="AR45" s="19"/>
    </row>
    <row r="46" spans="2:56" s="6" customFormat="1" ht="18.75" customHeight="1">
      <c r="B46" s="19"/>
      <c r="C46" s="17" t="s">
        <v>773</v>
      </c>
      <c r="L46" s="15" t="s">
        <v>1001</v>
      </c>
      <c r="AI46" s="17" t="s">
        <v>779</v>
      </c>
      <c r="AM46" s="301" t="s">
        <v>904</v>
      </c>
      <c r="AN46" s="295"/>
      <c r="AO46" s="295"/>
      <c r="AP46" s="295"/>
      <c r="AR46" s="19"/>
      <c r="AS46" s="292" t="s">
        <v>798</v>
      </c>
      <c r="AT46" s="293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56" s="6" customFormat="1" ht="15.75" customHeight="1">
      <c r="B47" s="19"/>
      <c r="C47" s="17" t="s">
        <v>777</v>
      </c>
      <c r="L47" s="15" t="str">
        <f>IF($E$14="","",$E$14)</f>
        <v>Na základě výběrového řízení</v>
      </c>
      <c r="AR47" s="19"/>
      <c r="AS47" s="294"/>
      <c r="AT47" s="295"/>
      <c r="BD47" s="46"/>
    </row>
    <row r="48" spans="2:56" s="6" customFormat="1" ht="12" customHeight="1">
      <c r="B48" s="19"/>
      <c r="AR48" s="19"/>
      <c r="AS48" s="294"/>
      <c r="AT48" s="295"/>
      <c r="BD48" s="46"/>
    </row>
    <row r="49" spans="2:57" s="6" customFormat="1" ht="30" customHeight="1">
      <c r="B49" s="19"/>
      <c r="C49" s="302" t="s">
        <v>799</v>
      </c>
      <c r="D49" s="303"/>
      <c r="E49" s="303"/>
      <c r="F49" s="303"/>
      <c r="G49" s="303"/>
      <c r="H49" s="29"/>
      <c r="I49" s="304" t="s">
        <v>800</v>
      </c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5" t="s">
        <v>801</v>
      </c>
      <c r="AH49" s="303"/>
      <c r="AI49" s="303"/>
      <c r="AJ49" s="303"/>
      <c r="AK49" s="303"/>
      <c r="AL49" s="303"/>
      <c r="AM49" s="303"/>
      <c r="AN49" s="304" t="s">
        <v>802</v>
      </c>
      <c r="AO49" s="303"/>
      <c r="AP49" s="303"/>
      <c r="AQ49" s="47" t="s">
        <v>803</v>
      </c>
      <c r="AR49" s="19"/>
      <c r="AS49" s="48" t="s">
        <v>804</v>
      </c>
      <c r="AT49" s="49" t="s">
        <v>805</v>
      </c>
      <c r="AU49" s="49" t="s">
        <v>806</v>
      </c>
      <c r="AV49" s="49" t="s">
        <v>807</v>
      </c>
      <c r="AW49" s="49" t="s">
        <v>808</v>
      </c>
      <c r="AX49" s="49" t="s">
        <v>809</v>
      </c>
      <c r="AY49" s="49" t="s">
        <v>810</v>
      </c>
      <c r="AZ49" s="49" t="s">
        <v>811</v>
      </c>
      <c r="BA49" s="49" t="s">
        <v>812</v>
      </c>
      <c r="BB49" s="49" t="s">
        <v>813</v>
      </c>
      <c r="BC49" s="49" t="s">
        <v>814</v>
      </c>
      <c r="BD49" s="50" t="s">
        <v>815</v>
      </c>
      <c r="BE49" s="51"/>
    </row>
    <row r="50" spans="2:56" s="6" customFormat="1" ht="12" customHeight="1">
      <c r="B50" s="19"/>
      <c r="AR50" s="19"/>
      <c r="AS50" s="52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4"/>
    </row>
    <row r="51" spans="2:76" s="39" customFormat="1" ht="33" customHeight="1">
      <c r="B51" s="40"/>
      <c r="C51" s="53" t="s">
        <v>816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288">
        <f>ROUNDUP(SUM($AG$52:$AG$54),2)</f>
        <v>0</v>
      </c>
      <c r="AH51" s="289"/>
      <c r="AI51" s="289"/>
      <c r="AJ51" s="289"/>
      <c r="AK51" s="289"/>
      <c r="AL51" s="289"/>
      <c r="AM51" s="289"/>
      <c r="AN51" s="288">
        <f>SUM($AG$51,$AT$51)</f>
        <v>0</v>
      </c>
      <c r="AO51" s="289"/>
      <c r="AP51" s="289"/>
      <c r="AQ51" s="55"/>
      <c r="AR51" s="40"/>
      <c r="AS51" s="56">
        <f>ROUNDUP(SUM($AS$52:$AS$54),2)</f>
        <v>0</v>
      </c>
      <c r="AT51" s="57">
        <f>ROUNDUP(SUM($AV$51:$AW$51),1)</f>
        <v>0</v>
      </c>
      <c r="AU51" s="58">
        <f>ROUNDUP(SUM($AU$52:$AU$54),5)</f>
        <v>3442.7647</v>
      </c>
      <c r="AV51" s="57">
        <f>ROUNDUP($AZ$51*$L$26,1)</f>
        <v>0</v>
      </c>
      <c r="AW51" s="57">
        <f>ROUNDUP($BA$51*$L$27,1)</f>
        <v>0</v>
      </c>
      <c r="AX51" s="57">
        <f>ROUNDUP($BB$51*$L$26,1)</f>
        <v>0</v>
      </c>
      <c r="AY51" s="57">
        <f>ROUNDUP($BC$51*$L$27,1)</f>
        <v>0</v>
      </c>
      <c r="AZ51" s="57">
        <f>ROUNDUP(SUM($AZ$52:$AZ$54),2)</f>
        <v>0</v>
      </c>
      <c r="BA51" s="57">
        <f>ROUNDUP(SUM($BA$52:$BA$54),2)</f>
        <v>0</v>
      </c>
      <c r="BB51" s="57">
        <f>ROUNDUP(SUM($BB$52:$BB$54),2)</f>
        <v>0</v>
      </c>
      <c r="BC51" s="57">
        <f>ROUNDUP(SUM($BC$52:$BC$54),2)</f>
        <v>0</v>
      </c>
      <c r="BD51" s="59">
        <f>ROUNDUP(SUM($BD$52:$BD$54),2)</f>
        <v>0</v>
      </c>
      <c r="BS51" s="39" t="s">
        <v>817</v>
      </c>
      <c r="BT51" s="39" t="s">
        <v>818</v>
      </c>
      <c r="BU51" s="60" t="s">
        <v>819</v>
      </c>
      <c r="BV51" s="39" t="s">
        <v>820</v>
      </c>
      <c r="BW51" s="39" t="s">
        <v>758</v>
      </c>
      <c r="BX51" s="39" t="s">
        <v>821</v>
      </c>
    </row>
    <row r="52" spans="1:91" s="61" customFormat="1" ht="28.5" customHeight="1">
      <c r="A52" s="157" t="s">
        <v>564</v>
      </c>
      <c r="B52" s="62"/>
      <c r="C52" s="285"/>
      <c r="D52" s="312" t="s">
        <v>824</v>
      </c>
      <c r="E52" s="313"/>
      <c r="F52" s="313"/>
      <c r="G52" s="313"/>
      <c r="H52" s="313"/>
      <c r="I52" s="285"/>
      <c r="J52" s="312" t="s">
        <v>997</v>
      </c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0">
        <f>'Způsobilé hlavní'!$J$27</f>
        <v>0</v>
      </c>
      <c r="AH52" s="311"/>
      <c r="AI52" s="311"/>
      <c r="AJ52" s="311"/>
      <c r="AK52" s="311"/>
      <c r="AL52" s="311"/>
      <c r="AM52" s="311"/>
      <c r="AN52" s="310">
        <f>SUM($AG$52,$AT$52)</f>
        <v>0</v>
      </c>
      <c r="AO52" s="311"/>
      <c r="AP52" s="311"/>
      <c r="AQ52" s="286" t="s">
        <v>823</v>
      </c>
      <c r="AR52" s="62"/>
      <c r="AS52" s="63">
        <v>0</v>
      </c>
      <c r="AT52" s="64">
        <f>ROUNDUP(SUM($AV$52:$AW$52),1)</f>
        <v>0</v>
      </c>
      <c r="AU52" s="65">
        <f>'Způsobilé hlavní'!$P$90</f>
        <v>2128.3928360000004</v>
      </c>
      <c r="AV52" s="64">
        <f>'Způsobilé hlavní'!$J$30</f>
        <v>0</v>
      </c>
      <c r="AW52" s="64">
        <f>'Způsobilé hlavní'!$J$31</f>
        <v>0</v>
      </c>
      <c r="AX52" s="64">
        <f>'Způsobilé hlavní'!$J$32</f>
        <v>0</v>
      </c>
      <c r="AY52" s="64">
        <f>'Způsobilé hlavní'!$J$33</f>
        <v>0</v>
      </c>
      <c r="AZ52" s="64">
        <f>'Způsobilé hlavní'!$F$30</f>
        <v>0</v>
      </c>
      <c r="BA52" s="64">
        <f>'Způsobilé hlavní'!$F$31</f>
        <v>0</v>
      </c>
      <c r="BB52" s="64">
        <f>'Způsobilé hlavní'!$F$32</f>
        <v>0</v>
      </c>
      <c r="BC52" s="64">
        <f>'Způsobilé hlavní'!$F$33</f>
        <v>0</v>
      </c>
      <c r="BD52" s="66">
        <f>'Způsobilé hlavní'!$F$34</f>
        <v>0</v>
      </c>
      <c r="BT52" s="61" t="s">
        <v>824</v>
      </c>
      <c r="BV52" s="61" t="s">
        <v>820</v>
      </c>
      <c r="BW52" s="61" t="s">
        <v>826</v>
      </c>
      <c r="BX52" s="61" t="s">
        <v>758</v>
      </c>
      <c r="CL52" s="61" t="s">
        <v>827</v>
      </c>
      <c r="CM52" s="61" t="s">
        <v>824</v>
      </c>
    </row>
    <row r="53" spans="1:91" s="61" customFormat="1" ht="28.5" customHeight="1">
      <c r="A53" s="157" t="s">
        <v>564</v>
      </c>
      <c r="B53" s="62"/>
      <c r="C53" s="283"/>
      <c r="D53" s="308">
        <v>2</v>
      </c>
      <c r="E53" s="309"/>
      <c r="F53" s="309"/>
      <c r="G53" s="309"/>
      <c r="H53" s="309"/>
      <c r="I53" s="283"/>
      <c r="J53" s="308" t="s">
        <v>998</v>
      </c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6">
        <f>'VRN - Nezpusobilé 1'!$J$27</f>
        <v>0</v>
      </c>
      <c r="AH53" s="307"/>
      <c r="AI53" s="307"/>
      <c r="AJ53" s="307"/>
      <c r="AK53" s="307"/>
      <c r="AL53" s="307"/>
      <c r="AM53" s="307"/>
      <c r="AN53" s="306">
        <f>SUM($AG$53,$AT$53)</f>
        <v>0</v>
      </c>
      <c r="AO53" s="307"/>
      <c r="AP53" s="307"/>
      <c r="AQ53" s="284" t="s">
        <v>823</v>
      </c>
      <c r="AR53" s="62"/>
      <c r="AS53" s="63">
        <v>0</v>
      </c>
      <c r="AT53" s="64">
        <f>ROUNDUP(SUM($AV$53:$AW$53),1)</f>
        <v>0</v>
      </c>
      <c r="AU53" s="65">
        <f>'VRN - Nezpusobilé 1'!$P$78</f>
        <v>0</v>
      </c>
      <c r="AV53" s="64">
        <f>'VRN - Nezpusobilé 1'!$J$30</f>
        <v>0</v>
      </c>
      <c r="AW53" s="64">
        <f>'VRN - Nezpusobilé 1'!$J$31</f>
        <v>0</v>
      </c>
      <c r="AX53" s="64">
        <f>'VRN - Nezpusobilé 1'!$J$32</f>
        <v>0</v>
      </c>
      <c r="AY53" s="64">
        <f>'VRN - Nezpusobilé 1'!$J$33</f>
        <v>0</v>
      </c>
      <c r="AZ53" s="64">
        <f>'VRN - Nezpusobilé 1'!$F$30</f>
        <v>0</v>
      </c>
      <c r="BA53" s="64">
        <f>'VRN - Nezpusobilé 1'!$F$31</f>
        <v>0</v>
      </c>
      <c r="BB53" s="64">
        <f>'VRN - Nezpusobilé 1'!$F$32</f>
        <v>0</v>
      </c>
      <c r="BC53" s="64">
        <f>'VRN - Nezpusobilé 1'!$F$33</f>
        <v>0</v>
      </c>
      <c r="BD53" s="66">
        <f>'VRN - Nezpusobilé 1'!$F$34</f>
        <v>0</v>
      </c>
      <c r="BT53" s="61" t="s">
        <v>824</v>
      </c>
      <c r="BV53" s="61" t="s">
        <v>820</v>
      </c>
      <c r="BW53" s="61" t="s">
        <v>825</v>
      </c>
      <c r="BX53" s="61" t="s">
        <v>758</v>
      </c>
      <c r="CM53" s="61" t="s">
        <v>824</v>
      </c>
    </row>
    <row r="54" spans="1:91" s="61" customFormat="1" ht="28.5" customHeight="1">
      <c r="A54" s="157" t="s">
        <v>564</v>
      </c>
      <c r="B54" s="62"/>
      <c r="C54" s="283"/>
      <c r="D54" s="308" t="s">
        <v>829</v>
      </c>
      <c r="E54" s="309"/>
      <c r="F54" s="309"/>
      <c r="G54" s="309"/>
      <c r="H54" s="309"/>
      <c r="I54" s="283"/>
      <c r="J54" s="308" t="s">
        <v>999</v>
      </c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6">
        <f>'Nezpůsobilé 2'!$J$27</f>
        <v>0</v>
      </c>
      <c r="AH54" s="307"/>
      <c r="AI54" s="307"/>
      <c r="AJ54" s="307"/>
      <c r="AK54" s="307"/>
      <c r="AL54" s="307"/>
      <c r="AM54" s="307"/>
      <c r="AN54" s="306">
        <f>SUM($AG$54,$AT$54)</f>
        <v>0</v>
      </c>
      <c r="AO54" s="307"/>
      <c r="AP54" s="307"/>
      <c r="AQ54" s="284" t="s">
        <v>823</v>
      </c>
      <c r="AR54" s="62"/>
      <c r="AS54" s="67">
        <v>0</v>
      </c>
      <c r="AT54" s="68">
        <f>ROUNDUP(SUM($AV$54:$AW$54),1)</f>
        <v>0</v>
      </c>
      <c r="AU54" s="69">
        <f>'Nezpůsobilé 2'!$P$96</f>
        <v>1314.371862</v>
      </c>
      <c r="AV54" s="68">
        <f>'Nezpůsobilé 2'!$J$30</f>
        <v>0</v>
      </c>
      <c r="AW54" s="68">
        <f>'Nezpůsobilé 2'!$J$31</f>
        <v>0</v>
      </c>
      <c r="AX54" s="68">
        <f>'Nezpůsobilé 2'!$J$32</f>
        <v>0</v>
      </c>
      <c r="AY54" s="68">
        <f>'Nezpůsobilé 2'!$J$33</f>
        <v>0</v>
      </c>
      <c r="AZ54" s="68">
        <f>'Nezpůsobilé 2'!$F$30</f>
        <v>0</v>
      </c>
      <c r="BA54" s="68">
        <f>'Nezpůsobilé 2'!$F$31</f>
        <v>0</v>
      </c>
      <c r="BB54" s="68">
        <f>'Nezpůsobilé 2'!$F$32</f>
        <v>0</v>
      </c>
      <c r="BC54" s="68">
        <f>'Nezpůsobilé 2'!$F$33</f>
        <v>0</v>
      </c>
      <c r="BD54" s="70">
        <f>'Nezpůsobilé 2'!$F$34</f>
        <v>0</v>
      </c>
      <c r="BT54" s="61" t="s">
        <v>824</v>
      </c>
      <c r="BV54" s="61" t="s">
        <v>820</v>
      </c>
      <c r="BW54" s="61" t="s">
        <v>830</v>
      </c>
      <c r="BX54" s="61" t="s">
        <v>758</v>
      </c>
      <c r="CL54" s="61" t="s">
        <v>827</v>
      </c>
      <c r="CM54" s="61" t="s">
        <v>824</v>
      </c>
    </row>
    <row r="55" spans="2:44" s="6" customFormat="1" ht="30.75" customHeight="1">
      <c r="B55" s="19"/>
      <c r="AR55" s="19"/>
    </row>
    <row r="56" spans="2:44" s="6" customFormat="1" ht="7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19"/>
    </row>
    <row r="63" ht="14.25" customHeight="1">
      <c r="AI63" s="282"/>
    </row>
  </sheetData>
  <sheetProtection/>
  <mergeCells count="47">
    <mergeCell ref="AN53:AP53"/>
    <mergeCell ref="X32:AB32"/>
    <mergeCell ref="AK32:AO32"/>
    <mergeCell ref="L25:O25"/>
    <mergeCell ref="W25:AE25"/>
    <mergeCell ref="AK25:AO25"/>
    <mergeCell ref="L30:O30"/>
    <mergeCell ref="W30:AE30"/>
    <mergeCell ref="L29:O29"/>
    <mergeCell ref="W29:AE29"/>
    <mergeCell ref="AN54:AP54"/>
    <mergeCell ref="AG54:AM54"/>
    <mergeCell ref="D54:H54"/>
    <mergeCell ref="J54:AF54"/>
    <mergeCell ref="K5:AO5"/>
    <mergeCell ref="K6:AO6"/>
    <mergeCell ref="E20:AN20"/>
    <mergeCell ref="AK23:AO23"/>
    <mergeCell ref="AK30:AO30"/>
    <mergeCell ref="AN52:AP52"/>
    <mergeCell ref="C49:G49"/>
    <mergeCell ref="I49:AF49"/>
    <mergeCell ref="AG49:AM49"/>
    <mergeCell ref="AN49:AP49"/>
    <mergeCell ref="AG53:AM53"/>
    <mergeCell ref="D53:H53"/>
    <mergeCell ref="J53:AF53"/>
    <mergeCell ref="AG52:AM52"/>
    <mergeCell ref="D52:H52"/>
    <mergeCell ref="J52:AF52"/>
    <mergeCell ref="AK26:AO26"/>
    <mergeCell ref="L27:O27"/>
    <mergeCell ref="W27:AE27"/>
    <mergeCell ref="AK27:AO27"/>
    <mergeCell ref="AM44:AN44"/>
    <mergeCell ref="AM46:AP46"/>
    <mergeCell ref="AK29:AO29"/>
    <mergeCell ref="AG51:AM51"/>
    <mergeCell ref="AN51:AP51"/>
    <mergeCell ref="AR2:BE2"/>
    <mergeCell ref="AS46:AT48"/>
    <mergeCell ref="L42:AO42"/>
    <mergeCell ref="L28:O28"/>
    <mergeCell ref="W28:AE28"/>
    <mergeCell ref="AK28:AO28"/>
    <mergeCell ref="L26:O26"/>
    <mergeCell ref="W26:AE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VON - Vedlejší a ostatní ...'!C2" tooltip="VON - Vedlejší a ostatní ..." display="/"/>
    <hyperlink ref="A52" location="'1 - Práce a dodávky - způ...'!C2" tooltip="1 - Práce a dodávky - způ..." display="/"/>
    <hyperlink ref="A54" location="'3 - Práce a dodávky - nez...'!C2" tooltip="3 - Práce a dodávky - nez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IV382"/>
  <sheetViews>
    <sheetView showGridLines="0" zoomScalePageLayoutView="0" workbookViewId="0" topLeftCell="A1">
      <pane ySplit="1" topLeftCell="A347" activePane="bottomLeft" state="frozen"/>
      <selection pane="topLeft" activeCell="A1" sqref="A1"/>
      <selection pane="bottomLeft" activeCell="I267" sqref="I267:I38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5.83203125" style="1" customWidth="1"/>
    <col min="13" max="21" width="15.83203125" style="2" hidden="1" customWidth="1"/>
    <col min="22" max="22" width="15.8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62"/>
      <c r="B1" s="159"/>
      <c r="C1" s="159"/>
      <c r="D1" s="160" t="s">
        <v>755</v>
      </c>
      <c r="E1" s="159"/>
      <c r="F1" s="161" t="s">
        <v>565</v>
      </c>
      <c r="G1" s="322" t="s">
        <v>566</v>
      </c>
      <c r="H1" s="322"/>
      <c r="I1" s="159"/>
      <c r="J1" s="161" t="s">
        <v>567</v>
      </c>
      <c r="K1" s="160" t="s">
        <v>831</v>
      </c>
      <c r="L1" s="161" t="s">
        <v>568</v>
      </c>
      <c r="M1" s="161"/>
      <c r="N1" s="161"/>
      <c r="O1" s="161"/>
      <c r="P1" s="161"/>
      <c r="Q1" s="161"/>
      <c r="R1" s="161"/>
      <c r="S1" s="161"/>
      <c r="T1" s="161"/>
      <c r="U1" s="163"/>
      <c r="V1" s="16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0" t="s">
        <v>759</v>
      </c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2" t="s">
        <v>826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824</v>
      </c>
    </row>
    <row r="4" spans="2:46" s="2" customFormat="1" ht="37.5" customHeight="1">
      <c r="B4" s="10"/>
      <c r="D4" s="11" t="s">
        <v>832</v>
      </c>
      <c r="K4" s="12"/>
      <c r="M4" s="13" t="s">
        <v>764</v>
      </c>
      <c r="AT4" s="2" t="s">
        <v>757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7" t="s">
        <v>768</v>
      </c>
      <c r="K6" s="12"/>
    </row>
    <row r="7" spans="2:11" s="2" customFormat="1" ht="15.75" customHeight="1">
      <c r="B7" s="10"/>
      <c r="E7" s="323" t="str">
        <f>'Rekapitulace stavby'!$K$6</f>
        <v>Snížení energetické náročnosti budov na ulici Nivnická 1017/16 a 564/18 v Ostravě - Mariánských Horách</v>
      </c>
      <c r="F7" s="291"/>
      <c r="G7" s="291"/>
      <c r="H7" s="291"/>
      <c r="K7" s="12"/>
    </row>
    <row r="8" spans="2:11" s="6" customFormat="1" ht="15.75" customHeight="1">
      <c r="B8" s="19"/>
      <c r="D8" s="17" t="s">
        <v>833</v>
      </c>
      <c r="K8" s="22"/>
    </row>
    <row r="9" spans="2:11" s="6" customFormat="1" ht="37.5" customHeight="1">
      <c r="B9" s="19"/>
      <c r="D9" s="275"/>
      <c r="E9" s="324" t="s">
        <v>125</v>
      </c>
      <c r="F9" s="325"/>
      <c r="G9" s="325"/>
      <c r="H9" s="325"/>
      <c r="I9" s="275"/>
      <c r="J9" s="275"/>
      <c r="K9" s="22"/>
    </row>
    <row r="10" spans="2:11" s="6" customFormat="1" ht="14.25" customHeight="1">
      <c r="B10" s="19"/>
      <c r="K10" s="22"/>
    </row>
    <row r="11" spans="2:11" s="6" customFormat="1" ht="15" customHeight="1">
      <c r="B11" s="19"/>
      <c r="D11" s="17" t="s">
        <v>769</v>
      </c>
      <c r="F11" s="15" t="s">
        <v>827</v>
      </c>
      <c r="I11" s="17" t="s">
        <v>770</v>
      </c>
      <c r="J11" s="15"/>
      <c r="K11" s="22"/>
    </row>
    <row r="12" spans="2:11" s="6" customFormat="1" ht="15" customHeight="1">
      <c r="B12" s="19"/>
      <c r="D12" s="17" t="s">
        <v>771</v>
      </c>
      <c r="F12" s="15" t="s">
        <v>1000</v>
      </c>
      <c r="I12" s="17" t="s">
        <v>772</v>
      </c>
      <c r="J12" s="42">
        <f>'Rekapitulace stavby'!$AN$8</f>
        <v>42189</v>
      </c>
      <c r="K12" s="22"/>
    </row>
    <row r="13" spans="2:11" s="6" customFormat="1" ht="12" customHeight="1">
      <c r="B13" s="19"/>
      <c r="K13" s="22"/>
    </row>
    <row r="14" spans="2:11" s="6" customFormat="1" ht="15" customHeight="1">
      <c r="B14" s="19"/>
      <c r="D14" s="17" t="s">
        <v>773</v>
      </c>
      <c r="F14" s="51" t="s">
        <v>1001</v>
      </c>
      <c r="I14" s="17" t="s">
        <v>774</v>
      </c>
      <c r="J14" s="15" t="s">
        <v>1008</v>
      </c>
      <c r="K14" s="22"/>
    </row>
    <row r="15" spans="2:11" s="6" customFormat="1" ht="18.75" customHeight="1">
      <c r="B15" s="19"/>
      <c r="E15" s="15" t="str">
        <f>IF('Rekapitulace stavby'!$E$11="","",'Rekapitulace stavby'!$E$11)</f>
        <v> </v>
      </c>
      <c r="I15" s="17" t="s">
        <v>776</v>
      </c>
      <c r="J15" s="15">
        <f>IF('Rekapitulace stavby'!$AN$11="","",'Rekapitulace stavby'!$AN$11)</f>
      </c>
      <c r="K15" s="22"/>
    </row>
    <row r="16" spans="2:11" s="6" customFormat="1" ht="7.5" customHeight="1">
      <c r="B16" s="19"/>
      <c r="K16" s="22"/>
    </row>
    <row r="17" spans="2:11" s="6" customFormat="1" ht="15" customHeight="1">
      <c r="B17" s="19"/>
      <c r="D17" s="17" t="s">
        <v>777</v>
      </c>
      <c r="I17" s="17" t="s">
        <v>774</v>
      </c>
      <c r="J17" s="15"/>
      <c r="K17" s="22"/>
    </row>
    <row r="18" spans="2:11" s="6" customFormat="1" ht="18.75" customHeight="1">
      <c r="B18" s="19"/>
      <c r="E18" s="15" t="s">
        <v>778</v>
      </c>
      <c r="I18" s="17" t="s">
        <v>776</v>
      </c>
      <c r="J18" s="15"/>
      <c r="K18" s="22"/>
    </row>
    <row r="19" spans="2:11" s="6" customFormat="1" ht="7.5" customHeight="1">
      <c r="B19" s="19"/>
      <c r="K19" s="22"/>
    </row>
    <row r="20" spans="2:11" s="6" customFormat="1" ht="15" customHeight="1">
      <c r="B20" s="19"/>
      <c r="D20" s="17" t="s">
        <v>779</v>
      </c>
      <c r="F20" s="51" t="s">
        <v>904</v>
      </c>
      <c r="I20" s="17" t="s">
        <v>1002</v>
      </c>
      <c r="J20" s="15" t="s">
        <v>1009</v>
      </c>
      <c r="K20" s="22"/>
    </row>
    <row r="21" spans="2:11" s="6" customFormat="1" ht="18.75" customHeight="1">
      <c r="B21" s="19"/>
      <c r="E21" s="15"/>
      <c r="I21" s="17" t="s">
        <v>776</v>
      </c>
      <c r="J21" s="15"/>
      <c r="K21" s="22"/>
    </row>
    <row r="22" spans="2:11" s="6" customFormat="1" ht="7.5" customHeight="1">
      <c r="B22" s="19"/>
      <c r="K22" s="22"/>
    </row>
    <row r="23" spans="2:11" s="6" customFormat="1" ht="15" customHeight="1">
      <c r="B23" s="19"/>
      <c r="D23" s="17" t="s">
        <v>780</v>
      </c>
      <c r="K23" s="22"/>
    </row>
    <row r="24" spans="2:11" s="71" customFormat="1" ht="81.75" customHeight="1">
      <c r="B24" s="72"/>
      <c r="E24" s="315" t="s">
        <v>782</v>
      </c>
      <c r="F24" s="326"/>
      <c r="G24" s="326"/>
      <c r="H24" s="326"/>
      <c r="K24" s="73"/>
    </row>
    <row r="25" spans="2:11" s="6" customFormat="1" ht="7.5" customHeight="1">
      <c r="B25" s="19"/>
      <c r="K25" s="22"/>
    </row>
    <row r="26" spans="2:11" s="6" customFormat="1" ht="7.5" customHeight="1">
      <c r="B26" s="19"/>
      <c r="D26" s="43"/>
      <c r="E26" s="43"/>
      <c r="F26" s="43"/>
      <c r="G26" s="43"/>
      <c r="H26" s="43"/>
      <c r="I26" s="43"/>
      <c r="J26" s="43"/>
      <c r="K26" s="74"/>
    </row>
    <row r="27" spans="2:11" s="6" customFormat="1" ht="26.25" customHeight="1">
      <c r="B27" s="19"/>
      <c r="D27" s="276" t="s">
        <v>784</v>
      </c>
      <c r="E27" s="275"/>
      <c r="F27" s="275"/>
      <c r="G27" s="275"/>
      <c r="H27" s="275"/>
      <c r="I27" s="275"/>
      <c r="J27" s="277">
        <f>ROUNDUP($J$90,2)</f>
        <v>0</v>
      </c>
      <c r="K27" s="22"/>
    </row>
    <row r="28" spans="2:11" s="6" customFormat="1" ht="7.5" customHeight="1">
      <c r="B28" s="19"/>
      <c r="D28" s="43"/>
      <c r="E28" s="43"/>
      <c r="F28" s="43"/>
      <c r="G28" s="43"/>
      <c r="H28" s="43"/>
      <c r="I28" s="43"/>
      <c r="J28" s="43"/>
      <c r="K28" s="74"/>
    </row>
    <row r="29" spans="2:11" s="6" customFormat="1" ht="15" customHeight="1">
      <c r="B29" s="19"/>
      <c r="F29" s="23" t="s">
        <v>786</v>
      </c>
      <c r="I29" s="23" t="s">
        <v>785</v>
      </c>
      <c r="J29" s="23" t="s">
        <v>787</v>
      </c>
      <c r="K29" s="22"/>
    </row>
    <row r="30" spans="2:11" s="6" customFormat="1" ht="15" customHeight="1">
      <c r="B30" s="19"/>
      <c r="D30" s="25" t="s">
        <v>788</v>
      </c>
      <c r="E30" s="25" t="s">
        <v>789</v>
      </c>
      <c r="F30" s="75">
        <f>ROUNDUP(SUM($BE$90:$BE$381),2)</f>
        <v>0</v>
      </c>
      <c r="I30" s="76">
        <v>0.21</v>
      </c>
      <c r="J30" s="75">
        <f>ROUNDUP(ROUNDUP((SUM($BE$90:$BE$381)),2)*$I$30,1)</f>
        <v>0</v>
      </c>
      <c r="K30" s="22"/>
    </row>
    <row r="31" spans="2:11" s="6" customFormat="1" ht="15" customHeight="1">
      <c r="B31" s="19"/>
      <c r="E31" s="25" t="s">
        <v>790</v>
      </c>
      <c r="F31" s="75">
        <f>J27</f>
        <v>0</v>
      </c>
      <c r="I31" s="76">
        <v>0.15</v>
      </c>
      <c r="J31" s="75">
        <f>F31*I31</f>
        <v>0</v>
      </c>
      <c r="K31" s="22"/>
    </row>
    <row r="32" spans="2:11" s="6" customFormat="1" ht="15" customHeight="1" hidden="1">
      <c r="B32" s="19"/>
      <c r="E32" s="25" t="s">
        <v>791</v>
      </c>
      <c r="F32" s="75">
        <f>ROUNDUP(SUM($BG$90:$BG$381),2)</f>
        <v>0</v>
      </c>
      <c r="I32" s="76">
        <v>0.21</v>
      </c>
      <c r="J32" s="75">
        <v>0</v>
      </c>
      <c r="K32" s="22"/>
    </row>
    <row r="33" spans="2:11" s="6" customFormat="1" ht="15" customHeight="1" hidden="1">
      <c r="B33" s="19"/>
      <c r="E33" s="25" t="s">
        <v>792</v>
      </c>
      <c r="F33" s="75">
        <f>ROUNDUP(SUM($BH$90:$BH$381),2)</f>
        <v>0</v>
      </c>
      <c r="I33" s="76">
        <v>0.15</v>
      </c>
      <c r="J33" s="75">
        <v>0</v>
      </c>
      <c r="K33" s="22"/>
    </row>
    <row r="34" spans="2:11" s="6" customFormat="1" ht="15" customHeight="1" hidden="1">
      <c r="B34" s="19"/>
      <c r="E34" s="25" t="s">
        <v>793</v>
      </c>
      <c r="F34" s="75">
        <f>ROUNDUP(SUM($BI$90:$BI$381),2)</f>
        <v>0</v>
      </c>
      <c r="I34" s="76">
        <v>0</v>
      </c>
      <c r="J34" s="75">
        <v>0</v>
      </c>
      <c r="K34" s="22"/>
    </row>
    <row r="35" spans="2:11" s="6" customFormat="1" ht="7.5" customHeight="1">
      <c r="B35" s="19"/>
      <c r="K35" s="22"/>
    </row>
    <row r="36" spans="2:11" s="6" customFormat="1" ht="26.25" customHeight="1">
      <c r="B36" s="19"/>
      <c r="C36" s="27"/>
      <c r="D36" s="28" t="s">
        <v>794</v>
      </c>
      <c r="E36" s="29"/>
      <c r="F36" s="29"/>
      <c r="G36" s="77" t="s">
        <v>795</v>
      </c>
      <c r="H36" s="30" t="s">
        <v>796</v>
      </c>
      <c r="I36" s="29"/>
      <c r="J36" s="31">
        <f>SUM($J$27:$J$34)</f>
        <v>0</v>
      </c>
      <c r="K36" s="78"/>
    </row>
    <row r="37" spans="2:11" s="6" customFormat="1" ht="15" customHeight="1">
      <c r="B37" s="33"/>
      <c r="C37" s="34"/>
      <c r="D37" s="34"/>
      <c r="E37" s="34"/>
      <c r="F37" s="34"/>
      <c r="G37" s="34"/>
      <c r="H37" s="34"/>
      <c r="I37" s="34"/>
      <c r="J37" s="34"/>
      <c r="K37" s="35"/>
    </row>
    <row r="41" spans="2:11" s="6" customFormat="1" ht="7.5" customHeight="1">
      <c r="B41" s="36"/>
      <c r="C41" s="37"/>
      <c r="D41" s="37"/>
      <c r="E41" s="37"/>
      <c r="F41" s="37"/>
      <c r="G41" s="37"/>
      <c r="H41" s="37"/>
      <c r="I41" s="37"/>
      <c r="J41" s="37"/>
      <c r="K41" s="79"/>
    </row>
    <row r="42" spans="2:11" s="6" customFormat="1" ht="37.5" customHeight="1">
      <c r="B42" s="19"/>
      <c r="C42" s="11" t="s">
        <v>834</v>
      </c>
      <c r="K42" s="22"/>
    </row>
    <row r="43" spans="2:11" s="6" customFormat="1" ht="7.5" customHeight="1">
      <c r="B43" s="19"/>
      <c r="K43" s="22"/>
    </row>
    <row r="44" spans="2:11" s="6" customFormat="1" ht="15" customHeight="1">
      <c r="B44" s="19"/>
      <c r="C44" s="17" t="s">
        <v>768</v>
      </c>
      <c r="K44" s="22"/>
    </row>
    <row r="45" spans="2:11" s="6" customFormat="1" ht="16.5" customHeight="1">
      <c r="B45" s="19"/>
      <c r="E45" s="323" t="str">
        <f>$E$7</f>
        <v>Snížení energetické náročnosti budov na ulici Nivnická 1017/16 a 564/18 v Ostravě - Mariánských Horách</v>
      </c>
      <c r="F45" s="295"/>
      <c r="G45" s="295"/>
      <c r="H45" s="295"/>
      <c r="K45" s="22"/>
    </row>
    <row r="46" spans="2:11" s="6" customFormat="1" ht="15" customHeight="1">
      <c r="B46" s="19"/>
      <c r="C46" s="17" t="s">
        <v>833</v>
      </c>
      <c r="K46" s="22"/>
    </row>
    <row r="47" spans="2:11" s="6" customFormat="1" ht="19.5" customHeight="1">
      <c r="B47" s="19"/>
      <c r="E47" s="296" t="str">
        <f>$E$9</f>
        <v>1 - Práce a dodávky - hlavní způsobilé výdaje celkem - stavební část</v>
      </c>
      <c r="F47" s="295"/>
      <c r="G47" s="295"/>
      <c r="H47" s="295"/>
      <c r="K47" s="22"/>
    </row>
    <row r="48" spans="2:11" s="6" customFormat="1" ht="7.5" customHeight="1">
      <c r="B48" s="19"/>
      <c r="K48" s="22"/>
    </row>
    <row r="49" spans="2:11" s="6" customFormat="1" ht="18.75" customHeight="1">
      <c r="B49" s="19"/>
      <c r="C49" s="17" t="s">
        <v>771</v>
      </c>
      <c r="F49" s="15" t="str">
        <f>$F$12</f>
        <v>Nivnická 1017/16 a 564/18, Ostrava - Mariánské Hory</v>
      </c>
      <c r="I49" s="17" t="s">
        <v>772</v>
      </c>
      <c r="J49" s="42">
        <f>IF($J$12="","",$J$12)</f>
        <v>42189</v>
      </c>
      <c r="K49" s="22"/>
    </row>
    <row r="50" spans="2:11" s="6" customFormat="1" ht="7.5" customHeight="1">
      <c r="B50" s="19"/>
      <c r="K50" s="22"/>
    </row>
    <row r="51" spans="2:11" s="6" customFormat="1" ht="15.75" customHeight="1">
      <c r="B51" s="19"/>
      <c r="C51" s="17" t="s">
        <v>773</v>
      </c>
      <c r="F51" s="15" t="s">
        <v>1001</v>
      </c>
      <c r="I51" s="17" t="s">
        <v>779</v>
      </c>
      <c r="J51" s="15" t="s">
        <v>904</v>
      </c>
      <c r="K51" s="22"/>
    </row>
    <row r="52" spans="2:11" s="6" customFormat="1" ht="15" customHeight="1">
      <c r="B52" s="19"/>
      <c r="C52" s="17" t="s">
        <v>777</v>
      </c>
      <c r="F52" s="15" t="str">
        <f>IF($E$18="","",$E$18)</f>
        <v>Na základě výběrového řízení</v>
      </c>
      <c r="K52" s="22"/>
    </row>
    <row r="53" spans="2:11" s="6" customFormat="1" ht="11.25" customHeight="1">
      <c r="B53" s="19"/>
      <c r="K53" s="22"/>
    </row>
    <row r="54" spans="2:11" s="6" customFormat="1" ht="30" customHeight="1">
      <c r="B54" s="19"/>
      <c r="C54" s="80" t="s">
        <v>835</v>
      </c>
      <c r="D54" s="27"/>
      <c r="E54" s="27"/>
      <c r="F54" s="27"/>
      <c r="G54" s="27"/>
      <c r="H54" s="27"/>
      <c r="I54" s="27"/>
      <c r="J54" s="81" t="s">
        <v>836</v>
      </c>
      <c r="K54" s="32"/>
    </row>
    <row r="55" spans="2:11" s="6" customFormat="1" ht="11.25" customHeight="1">
      <c r="B55" s="19"/>
      <c r="K55" s="22"/>
    </row>
    <row r="56" spans="2:47" s="6" customFormat="1" ht="30" customHeight="1">
      <c r="B56" s="19"/>
      <c r="C56" s="53" t="s">
        <v>837</v>
      </c>
      <c r="J56" s="54">
        <f>$J$90</f>
        <v>0</v>
      </c>
      <c r="K56" s="22"/>
      <c r="AU56" s="6" t="s">
        <v>838</v>
      </c>
    </row>
    <row r="57" spans="2:11" s="60" customFormat="1" ht="25.5" customHeight="1">
      <c r="B57" s="82"/>
      <c r="D57" s="83" t="s">
        <v>905</v>
      </c>
      <c r="E57" s="83"/>
      <c r="F57" s="83"/>
      <c r="G57" s="83"/>
      <c r="H57" s="83"/>
      <c r="I57" s="83"/>
      <c r="J57" s="84">
        <f>$J$91</f>
        <v>0</v>
      </c>
      <c r="K57" s="85"/>
    </row>
    <row r="58" spans="2:11" s="118" customFormat="1" ht="21" customHeight="1">
      <c r="B58" s="119"/>
      <c r="D58" s="120" t="s">
        <v>906</v>
      </c>
      <c r="E58" s="120"/>
      <c r="F58" s="120"/>
      <c r="G58" s="120"/>
      <c r="H58" s="120"/>
      <c r="I58" s="120"/>
      <c r="J58" s="121">
        <f>$J$92</f>
        <v>0</v>
      </c>
      <c r="K58" s="122"/>
    </row>
    <row r="59" spans="2:11" s="118" customFormat="1" ht="21" customHeight="1">
      <c r="B59" s="119"/>
      <c r="D59" s="120" t="s">
        <v>907</v>
      </c>
      <c r="E59" s="120"/>
      <c r="F59" s="120"/>
      <c r="G59" s="120"/>
      <c r="H59" s="120"/>
      <c r="I59" s="120"/>
      <c r="J59" s="121">
        <f>$J$159</f>
        <v>0</v>
      </c>
      <c r="K59" s="122"/>
    </row>
    <row r="60" spans="2:11" s="118" customFormat="1" ht="15.75" customHeight="1">
      <c r="B60" s="119"/>
      <c r="D60" s="120" t="s">
        <v>908</v>
      </c>
      <c r="E60" s="120"/>
      <c r="F60" s="120"/>
      <c r="G60" s="120"/>
      <c r="H60" s="120"/>
      <c r="I60" s="120"/>
      <c r="J60" s="121">
        <f>$J$160</f>
        <v>0</v>
      </c>
      <c r="K60" s="122"/>
    </row>
    <row r="61" spans="2:11" s="118" customFormat="1" ht="15.75" customHeight="1">
      <c r="B61" s="119"/>
      <c r="D61" s="120" t="s">
        <v>909</v>
      </c>
      <c r="E61" s="120"/>
      <c r="F61" s="120"/>
      <c r="G61" s="120"/>
      <c r="H61" s="120"/>
      <c r="I61" s="120"/>
      <c r="J61" s="121">
        <f>$J$196</f>
        <v>0</v>
      </c>
      <c r="K61" s="122"/>
    </row>
    <row r="62" spans="2:11" s="118" customFormat="1" ht="15.75" customHeight="1">
      <c r="B62" s="119"/>
      <c r="D62" s="120" t="s">
        <v>145</v>
      </c>
      <c r="E62" s="120"/>
      <c r="F62" s="120"/>
      <c r="G62" s="120"/>
      <c r="H62" s="120"/>
      <c r="I62" s="120"/>
      <c r="J62" s="121">
        <f>J236</f>
        <v>0</v>
      </c>
      <c r="K62" s="122"/>
    </row>
    <row r="63" spans="2:11" s="60" customFormat="1" ht="25.5" customHeight="1">
      <c r="B63" s="82"/>
      <c r="D63" s="83" t="s">
        <v>910</v>
      </c>
      <c r="E63" s="83"/>
      <c r="F63" s="83"/>
      <c r="G63" s="83"/>
      <c r="H63" s="83"/>
      <c r="I63" s="83"/>
      <c r="J63" s="84">
        <f>SUM(J64:J70)</f>
        <v>0</v>
      </c>
      <c r="K63" s="85"/>
    </row>
    <row r="64" spans="2:11" s="118" customFormat="1" ht="21" customHeight="1">
      <c r="B64" s="119"/>
      <c r="D64" s="120" t="s">
        <v>911</v>
      </c>
      <c r="E64" s="120"/>
      <c r="F64" s="120"/>
      <c r="G64" s="120"/>
      <c r="H64" s="120"/>
      <c r="I64" s="120"/>
      <c r="J64" s="121">
        <f>$J$244</f>
        <v>0</v>
      </c>
      <c r="K64" s="122"/>
    </row>
    <row r="65" spans="2:11" s="118" customFormat="1" ht="21" customHeight="1">
      <c r="B65" s="119"/>
      <c r="D65" s="120" t="s">
        <v>912</v>
      </c>
      <c r="E65" s="120"/>
      <c r="F65" s="120"/>
      <c r="G65" s="120"/>
      <c r="H65" s="120"/>
      <c r="I65" s="120"/>
      <c r="J65" s="121">
        <f>$J$268</f>
        <v>0</v>
      </c>
      <c r="K65" s="122"/>
    </row>
    <row r="66" spans="2:11" s="118" customFormat="1" ht="21" customHeight="1">
      <c r="B66" s="119"/>
      <c r="D66" s="120" t="s">
        <v>913</v>
      </c>
      <c r="E66" s="120"/>
      <c r="F66" s="120"/>
      <c r="G66" s="120"/>
      <c r="H66" s="120"/>
      <c r="I66" s="120"/>
      <c r="J66" s="121">
        <f>$J$271</f>
        <v>0</v>
      </c>
      <c r="K66" s="122"/>
    </row>
    <row r="67" spans="2:11" s="118" customFormat="1" ht="21" customHeight="1">
      <c r="B67" s="119"/>
      <c r="D67" s="120" t="s">
        <v>914</v>
      </c>
      <c r="E67" s="120"/>
      <c r="F67" s="120"/>
      <c r="G67" s="120"/>
      <c r="H67" s="120"/>
      <c r="I67" s="120"/>
      <c r="J67" s="121">
        <f>$J$346</f>
        <v>0</v>
      </c>
      <c r="K67" s="122"/>
    </row>
    <row r="68" spans="2:11" s="118" customFormat="1" ht="21" customHeight="1">
      <c r="B68" s="119"/>
      <c r="D68" s="120" t="s">
        <v>147</v>
      </c>
      <c r="E68" s="120"/>
      <c r="F68" s="120"/>
      <c r="G68" s="120"/>
      <c r="H68" s="120"/>
      <c r="I68" s="120"/>
      <c r="J68" s="121">
        <f>J349</f>
        <v>0</v>
      </c>
      <c r="K68" s="122"/>
    </row>
    <row r="69" spans="2:11" s="118" customFormat="1" ht="21" customHeight="1">
      <c r="B69" s="119"/>
      <c r="D69" s="120" t="s">
        <v>148</v>
      </c>
      <c r="E69" s="120"/>
      <c r="F69" s="120"/>
      <c r="G69" s="120"/>
      <c r="H69" s="120"/>
      <c r="I69" s="120"/>
      <c r="J69" s="121">
        <f>J358</f>
        <v>0</v>
      </c>
      <c r="K69" s="122"/>
    </row>
    <row r="70" spans="2:11" s="118" customFormat="1" ht="21" customHeight="1">
      <c r="B70" s="119"/>
      <c r="D70" s="120" t="s">
        <v>915</v>
      </c>
      <c r="E70" s="120"/>
      <c r="F70" s="120"/>
      <c r="G70" s="120"/>
      <c r="H70" s="120"/>
      <c r="I70" s="120"/>
      <c r="J70" s="121">
        <f>$J$378</f>
        <v>0</v>
      </c>
      <c r="K70" s="122"/>
    </row>
    <row r="71" spans="2:11" s="6" customFormat="1" ht="22.5" customHeight="1">
      <c r="B71" s="19"/>
      <c r="K71" s="22"/>
    </row>
    <row r="72" spans="2:11" s="6" customFormat="1" ht="7.5" customHeight="1">
      <c r="B72" s="33"/>
      <c r="C72" s="34"/>
      <c r="D72" s="34"/>
      <c r="E72" s="34"/>
      <c r="F72" s="34"/>
      <c r="G72" s="34"/>
      <c r="H72" s="34"/>
      <c r="I72" s="34"/>
      <c r="J72" s="34"/>
      <c r="K72" s="35"/>
    </row>
    <row r="76" spans="2:12" s="6" customFormat="1" ht="7.5" customHeigh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9"/>
    </row>
    <row r="77" spans="2:12" s="6" customFormat="1" ht="37.5" customHeight="1">
      <c r="B77" s="19"/>
      <c r="C77" s="11" t="s">
        <v>841</v>
      </c>
      <c r="L77" s="19"/>
    </row>
    <row r="78" spans="2:12" s="6" customFormat="1" ht="7.5" customHeight="1">
      <c r="B78" s="19"/>
      <c r="L78" s="19"/>
    </row>
    <row r="79" spans="2:12" s="6" customFormat="1" ht="15" customHeight="1">
      <c r="B79" s="19"/>
      <c r="C79" s="17" t="s">
        <v>768</v>
      </c>
      <c r="L79" s="19"/>
    </row>
    <row r="80" spans="2:12" s="6" customFormat="1" ht="16.5" customHeight="1">
      <c r="B80" s="19"/>
      <c r="E80" s="323" t="str">
        <f>$E$7</f>
        <v>Snížení energetické náročnosti budov na ulici Nivnická 1017/16 a 564/18 v Ostravě - Mariánských Horách</v>
      </c>
      <c r="F80" s="295"/>
      <c r="G80" s="295"/>
      <c r="H80" s="295"/>
      <c r="L80" s="19"/>
    </row>
    <row r="81" spans="2:12" s="6" customFormat="1" ht="15" customHeight="1">
      <c r="B81" s="19"/>
      <c r="C81" s="17" t="s">
        <v>833</v>
      </c>
      <c r="L81" s="19"/>
    </row>
    <row r="82" spans="2:12" s="6" customFormat="1" ht="19.5" customHeight="1">
      <c r="B82" s="19"/>
      <c r="E82" s="296" t="str">
        <f>$E$9</f>
        <v>1 - Práce a dodávky - hlavní způsobilé výdaje celkem - stavební část</v>
      </c>
      <c r="F82" s="295"/>
      <c r="G82" s="295"/>
      <c r="H82" s="295"/>
      <c r="L82" s="19"/>
    </row>
    <row r="83" spans="2:12" s="6" customFormat="1" ht="7.5" customHeight="1">
      <c r="B83" s="19"/>
      <c r="L83" s="19"/>
    </row>
    <row r="84" spans="2:12" s="6" customFormat="1" ht="18.75" customHeight="1">
      <c r="B84" s="19"/>
      <c r="C84" s="17" t="s">
        <v>771</v>
      </c>
      <c r="F84" s="15" t="str">
        <f>$F$12</f>
        <v>Nivnická 1017/16 a 564/18, Ostrava - Mariánské Hory</v>
      </c>
      <c r="I84" s="17" t="s">
        <v>772</v>
      </c>
      <c r="J84" s="42">
        <f>IF($J$12="","",$J$12)</f>
        <v>42189</v>
      </c>
      <c r="L84" s="19"/>
    </row>
    <row r="85" spans="2:12" s="6" customFormat="1" ht="7.5" customHeight="1">
      <c r="B85" s="19"/>
      <c r="L85" s="19"/>
    </row>
    <row r="86" spans="2:12" s="6" customFormat="1" ht="15.75" customHeight="1">
      <c r="B86" s="19"/>
      <c r="C86" s="17" t="s">
        <v>773</v>
      </c>
      <c r="F86" s="15" t="s">
        <v>1001</v>
      </c>
      <c r="I86" s="17" t="s">
        <v>779</v>
      </c>
      <c r="J86" s="15" t="s">
        <v>904</v>
      </c>
      <c r="L86" s="19"/>
    </row>
    <row r="87" spans="2:12" s="6" customFormat="1" ht="15" customHeight="1">
      <c r="B87" s="19"/>
      <c r="C87" s="17" t="s">
        <v>777</v>
      </c>
      <c r="F87" s="15" t="str">
        <f>IF($E$18="","",$E$18)</f>
        <v>Na základě výběrového řízení</v>
      </c>
      <c r="L87" s="19"/>
    </row>
    <row r="88" spans="2:12" s="6" customFormat="1" ht="11.25" customHeight="1">
      <c r="B88" s="19"/>
      <c r="L88" s="19"/>
    </row>
    <row r="89" spans="2:20" s="86" customFormat="1" ht="30" customHeight="1">
      <c r="B89" s="87"/>
      <c r="C89" s="88" t="s">
        <v>842</v>
      </c>
      <c r="D89" s="89" t="s">
        <v>803</v>
      </c>
      <c r="E89" s="89" t="s">
        <v>799</v>
      </c>
      <c r="F89" s="89" t="s">
        <v>843</v>
      </c>
      <c r="G89" s="89" t="s">
        <v>844</v>
      </c>
      <c r="H89" s="89" t="s">
        <v>845</v>
      </c>
      <c r="I89" s="89" t="s">
        <v>846</v>
      </c>
      <c r="J89" s="89" t="s">
        <v>847</v>
      </c>
      <c r="K89" s="90" t="s">
        <v>848</v>
      </c>
      <c r="L89" s="87"/>
      <c r="M89" s="48" t="s">
        <v>849</v>
      </c>
      <c r="N89" s="49" t="s">
        <v>788</v>
      </c>
      <c r="O89" s="49" t="s">
        <v>850</v>
      </c>
      <c r="P89" s="49" t="s">
        <v>851</v>
      </c>
      <c r="Q89" s="49" t="s">
        <v>852</v>
      </c>
      <c r="R89" s="49" t="s">
        <v>853</v>
      </c>
      <c r="S89" s="49" t="s">
        <v>854</v>
      </c>
      <c r="T89" s="50" t="s">
        <v>855</v>
      </c>
    </row>
    <row r="90" spans="2:63" s="6" customFormat="1" ht="30" customHeight="1">
      <c r="B90" s="19"/>
      <c r="C90" s="53" t="s">
        <v>837</v>
      </c>
      <c r="J90" s="91">
        <f>J91+J243</f>
        <v>0</v>
      </c>
      <c r="L90" s="19"/>
      <c r="M90" s="52"/>
      <c r="N90" s="43"/>
      <c r="O90" s="43"/>
      <c r="P90" s="92">
        <f>$P$91+$P$243</f>
        <v>2128.3928360000004</v>
      </c>
      <c r="Q90" s="43"/>
      <c r="R90" s="92">
        <f>$R$91+$R$243</f>
        <v>27.38849064984276</v>
      </c>
      <c r="S90" s="43"/>
      <c r="T90" s="93">
        <f>$T$91+$T$243</f>
        <v>9.085483</v>
      </c>
      <c r="AT90" s="6" t="s">
        <v>817</v>
      </c>
      <c r="AU90" s="6" t="s">
        <v>838</v>
      </c>
      <c r="BK90" s="94">
        <f>$BK$91+$BK$243</f>
        <v>0</v>
      </c>
    </row>
    <row r="91" spans="2:63" s="95" customFormat="1" ht="37.5" customHeight="1">
      <c r="B91" s="96"/>
      <c r="D91" s="97" t="s">
        <v>817</v>
      </c>
      <c r="E91" s="98" t="s">
        <v>916</v>
      </c>
      <c r="F91" s="98" t="s">
        <v>917</v>
      </c>
      <c r="J91" s="99">
        <f>J92+J159</f>
        <v>0</v>
      </c>
      <c r="L91" s="96"/>
      <c r="M91" s="100"/>
      <c r="P91" s="101">
        <f>$P$92+$P$159</f>
        <v>2080.9080360000003</v>
      </c>
      <c r="R91" s="101">
        <f>$R$92+$R$159</f>
        <v>27.123194849842758</v>
      </c>
      <c r="T91" s="102">
        <f>$T$92+$T$159</f>
        <v>9.085483</v>
      </c>
      <c r="AR91" s="97" t="s">
        <v>824</v>
      </c>
      <c r="AT91" s="97" t="s">
        <v>817</v>
      </c>
      <c r="AU91" s="97" t="s">
        <v>818</v>
      </c>
      <c r="AY91" s="97" t="s">
        <v>858</v>
      </c>
      <c r="BK91" s="103">
        <f>$BK$92+$BK$159</f>
        <v>0</v>
      </c>
    </row>
    <row r="92" spans="2:63" s="95" customFormat="1" ht="21" customHeight="1">
      <c r="B92" s="96"/>
      <c r="D92" s="97" t="s">
        <v>817</v>
      </c>
      <c r="E92" s="123" t="s">
        <v>875</v>
      </c>
      <c r="F92" s="123" t="s">
        <v>918</v>
      </c>
      <c r="J92" s="124">
        <f>SUM(J93:J158)</f>
        <v>0</v>
      </c>
      <c r="L92" s="96"/>
      <c r="M92" s="100"/>
      <c r="P92" s="101">
        <f>SUM($P$93:$P$158)</f>
        <v>1804.16639</v>
      </c>
      <c r="R92" s="101">
        <f>SUM($R$93:$R$158)</f>
        <v>20.106859849999996</v>
      </c>
      <c r="T92" s="102">
        <f>SUM($T$93:$T$158)</f>
        <v>0</v>
      </c>
      <c r="AR92" s="97" t="s">
        <v>824</v>
      </c>
      <c r="AT92" s="97" t="s">
        <v>817</v>
      </c>
      <c r="AU92" s="97" t="s">
        <v>824</v>
      </c>
      <c r="AY92" s="97" t="s">
        <v>858</v>
      </c>
      <c r="BK92" s="103">
        <f>SUM($BK$93:$BK$158)</f>
        <v>0</v>
      </c>
    </row>
    <row r="93" spans="2:65" s="6" customFormat="1" ht="15.75" customHeight="1">
      <c r="B93" s="19"/>
      <c r="C93" s="104" t="s">
        <v>824</v>
      </c>
      <c r="D93" s="104" t="s">
        <v>859</v>
      </c>
      <c r="E93" s="105" t="s">
        <v>919</v>
      </c>
      <c r="F93" s="106" t="s">
        <v>920</v>
      </c>
      <c r="G93" s="107" t="s">
        <v>921</v>
      </c>
      <c r="H93" s="108">
        <v>279.8</v>
      </c>
      <c r="I93" s="109"/>
      <c r="J93" s="109">
        <f>ROUND($I$93*$H$93,2)</f>
        <v>0</v>
      </c>
      <c r="K93" s="106" t="s">
        <v>922</v>
      </c>
      <c r="L93" s="19"/>
      <c r="M93" s="110"/>
      <c r="N93" s="111" t="s">
        <v>790</v>
      </c>
      <c r="O93" s="112">
        <v>0.358</v>
      </c>
      <c r="P93" s="112">
        <f>$O$93*$H$93</f>
        <v>100.1684</v>
      </c>
      <c r="Q93" s="112">
        <v>0.003</v>
      </c>
      <c r="R93" s="112">
        <f>$Q$93*$H$93</f>
        <v>0.8394</v>
      </c>
      <c r="S93" s="112">
        <v>0</v>
      </c>
      <c r="T93" s="113">
        <f>$S$93*$H$93</f>
        <v>0</v>
      </c>
      <c r="AR93" s="71" t="s">
        <v>863</v>
      </c>
      <c r="AT93" s="71" t="s">
        <v>859</v>
      </c>
      <c r="AU93" s="71" t="s">
        <v>828</v>
      </c>
      <c r="AY93" s="6" t="s">
        <v>858</v>
      </c>
      <c r="BE93" s="114">
        <f>IF($N$93="základní",$J$93,0)</f>
        <v>0</v>
      </c>
      <c r="BF93" s="114">
        <f>IF($N$93="snížená",$J$93,0)</f>
        <v>0</v>
      </c>
      <c r="BG93" s="114">
        <f>IF($N$93="zákl. přenesená",$J$93,0)</f>
        <v>0</v>
      </c>
      <c r="BH93" s="114">
        <f>IF($N$93="sníž. přenesená",$J$93,0)</f>
        <v>0</v>
      </c>
      <c r="BI93" s="114">
        <f>IF($N$93="nulová",$J$93,0)</f>
        <v>0</v>
      </c>
      <c r="BJ93" s="71" t="s">
        <v>828</v>
      </c>
      <c r="BK93" s="114">
        <f>ROUND($I$93*$H$93,2)</f>
        <v>0</v>
      </c>
      <c r="BL93" s="71" t="s">
        <v>863</v>
      </c>
      <c r="BM93" s="71" t="s">
        <v>923</v>
      </c>
    </row>
    <row r="94" spans="2:65" s="6" customFormat="1" ht="15.75" customHeight="1">
      <c r="B94" s="19"/>
      <c r="C94" s="104" t="s">
        <v>824</v>
      </c>
      <c r="D94" s="104" t="s">
        <v>859</v>
      </c>
      <c r="E94" s="105" t="s">
        <v>149</v>
      </c>
      <c r="F94" s="106" t="s">
        <v>150</v>
      </c>
      <c r="G94" s="107" t="s">
        <v>921</v>
      </c>
      <c r="H94" s="108">
        <v>20.24</v>
      </c>
      <c r="I94" s="109"/>
      <c r="J94" s="109">
        <f>H94*I94</f>
        <v>0</v>
      </c>
      <c r="K94" s="106" t="s">
        <v>922</v>
      </c>
      <c r="L94" s="19"/>
      <c r="M94" s="110"/>
      <c r="N94" s="111" t="s">
        <v>790</v>
      </c>
      <c r="O94" s="112">
        <v>0.41</v>
      </c>
      <c r="P94" s="112">
        <f>$O$92*$H$92</f>
        <v>0</v>
      </c>
      <c r="Q94" s="112">
        <v>0.00489</v>
      </c>
      <c r="R94" s="112">
        <f>$Q$92*$H$92</f>
        <v>0</v>
      </c>
      <c r="S94" s="112">
        <v>0</v>
      </c>
      <c r="T94" s="113">
        <f>$S$92*$H$92</f>
        <v>0</v>
      </c>
      <c r="AR94" s="71" t="s">
        <v>863</v>
      </c>
      <c r="AT94" s="71" t="s">
        <v>859</v>
      </c>
      <c r="AU94" s="71" t="s">
        <v>828</v>
      </c>
      <c r="AY94" s="6" t="s">
        <v>858</v>
      </c>
      <c r="BE94" s="114">
        <f>IF($N$92="základní",$J$92,0)</f>
        <v>0</v>
      </c>
      <c r="BF94" s="114">
        <f>IF($N$92="snížená",$J$92,0)</f>
        <v>0</v>
      </c>
      <c r="BG94" s="114">
        <f>IF($N$92="zákl. přenesená",$J$92,0)</f>
        <v>0</v>
      </c>
      <c r="BH94" s="114">
        <f>IF($N$92="sníž. přenesená",$J$92,0)</f>
        <v>0</v>
      </c>
      <c r="BI94" s="114">
        <f>IF($N$92="nulová",$J$92,0)</f>
        <v>0</v>
      </c>
      <c r="BJ94" s="71" t="s">
        <v>828</v>
      </c>
      <c r="BK94" s="114">
        <f>ROUND($I$92*$H$92,2)</f>
        <v>0</v>
      </c>
      <c r="BL94" s="71" t="s">
        <v>863</v>
      </c>
      <c r="BM94" s="71" t="s">
        <v>824</v>
      </c>
    </row>
    <row r="95" spans="2:51" s="6" customFormat="1" ht="15.75" customHeight="1">
      <c r="B95" s="125"/>
      <c r="D95" s="126" t="s">
        <v>926</v>
      </c>
      <c r="E95" s="127"/>
      <c r="F95" s="127" t="s">
        <v>151</v>
      </c>
      <c r="H95" s="128">
        <v>20.24</v>
      </c>
      <c r="L95" s="125"/>
      <c r="M95" s="129"/>
      <c r="T95" s="130"/>
      <c r="AT95" s="131" t="s">
        <v>926</v>
      </c>
      <c r="AU95" s="131" t="s">
        <v>828</v>
      </c>
      <c r="AV95" s="131" t="s">
        <v>828</v>
      </c>
      <c r="AW95" s="131" t="s">
        <v>838</v>
      </c>
      <c r="AX95" s="131" t="s">
        <v>818</v>
      </c>
      <c r="AY95" s="131" t="s">
        <v>858</v>
      </c>
    </row>
    <row r="96" spans="2:51" s="6" customFormat="1" ht="15.75" customHeight="1">
      <c r="B96" s="132"/>
      <c r="D96" s="133" t="s">
        <v>926</v>
      </c>
      <c r="E96" s="134"/>
      <c r="F96" s="135" t="s">
        <v>928</v>
      </c>
      <c r="H96" s="134"/>
      <c r="L96" s="132"/>
      <c r="M96" s="136"/>
      <c r="T96" s="137"/>
      <c r="AT96" s="134" t="s">
        <v>926</v>
      </c>
      <c r="AU96" s="134" t="s">
        <v>828</v>
      </c>
      <c r="AV96" s="134" t="s">
        <v>824</v>
      </c>
      <c r="AW96" s="134" t="s">
        <v>838</v>
      </c>
      <c r="AX96" s="134" t="s">
        <v>818</v>
      </c>
      <c r="AY96" s="134" t="s">
        <v>858</v>
      </c>
    </row>
    <row r="97" spans="2:51" s="6" customFormat="1" ht="15.75" customHeight="1">
      <c r="B97" s="138"/>
      <c r="D97" s="133" t="s">
        <v>926</v>
      </c>
      <c r="E97" s="139"/>
      <c r="F97" s="140" t="s">
        <v>928</v>
      </c>
      <c r="H97" s="141">
        <v>20.24</v>
      </c>
      <c r="L97" s="138"/>
      <c r="M97" s="142"/>
      <c r="T97" s="143"/>
      <c r="AT97" s="139" t="s">
        <v>926</v>
      </c>
      <c r="AU97" s="139" t="s">
        <v>828</v>
      </c>
      <c r="AV97" s="139" t="s">
        <v>863</v>
      </c>
      <c r="AW97" s="139" t="s">
        <v>838</v>
      </c>
      <c r="AX97" s="139" t="s">
        <v>824</v>
      </c>
      <c r="AY97" s="139" t="s">
        <v>858</v>
      </c>
    </row>
    <row r="98" spans="2:65" s="6" customFormat="1" ht="15.75" customHeight="1">
      <c r="B98" s="19"/>
      <c r="C98" s="107" t="s">
        <v>828</v>
      </c>
      <c r="D98" s="107" t="s">
        <v>859</v>
      </c>
      <c r="E98" s="105" t="s">
        <v>924</v>
      </c>
      <c r="F98" s="106" t="s">
        <v>925</v>
      </c>
      <c r="G98" s="107" t="s">
        <v>921</v>
      </c>
      <c r="H98" s="108">
        <v>279.8</v>
      </c>
      <c r="I98" s="109"/>
      <c r="J98" s="109">
        <f>ROUND($I$98*$H$98,2)</f>
        <v>0</v>
      </c>
      <c r="K98" s="106" t="s">
        <v>922</v>
      </c>
      <c r="L98" s="19"/>
      <c r="M98" s="110"/>
      <c r="N98" s="111" t="s">
        <v>790</v>
      </c>
      <c r="O98" s="112">
        <v>1.34</v>
      </c>
      <c r="P98" s="112">
        <f>$O$98*$H$98</f>
        <v>374.932</v>
      </c>
      <c r="Q98" s="112">
        <v>0.00828</v>
      </c>
      <c r="R98" s="112">
        <f>$Q$98*$H$98</f>
        <v>2.316744</v>
      </c>
      <c r="S98" s="112">
        <v>0</v>
      </c>
      <c r="T98" s="113">
        <f>$S$98*$H$98</f>
        <v>0</v>
      </c>
      <c r="AR98" s="71" t="s">
        <v>863</v>
      </c>
      <c r="AT98" s="71" t="s">
        <v>859</v>
      </c>
      <c r="AU98" s="71" t="s">
        <v>828</v>
      </c>
      <c r="AY98" s="71" t="s">
        <v>858</v>
      </c>
      <c r="BE98" s="114">
        <f>IF($N$98="základní",$J$98,0)</f>
        <v>0</v>
      </c>
      <c r="BF98" s="114">
        <f>IF($N$98="snížená",$J$98,0)</f>
        <v>0</v>
      </c>
      <c r="BG98" s="114">
        <f>IF($N$98="zákl. přenesená",$J$98,0)</f>
        <v>0</v>
      </c>
      <c r="BH98" s="114">
        <f>IF($N$98="sníž. přenesená",$J$98,0)</f>
        <v>0</v>
      </c>
      <c r="BI98" s="114">
        <f>IF($N$98="nulová",$J$98,0)</f>
        <v>0</v>
      </c>
      <c r="BJ98" s="71" t="s">
        <v>828</v>
      </c>
      <c r="BK98" s="114">
        <f>ROUND($I$98*$H$98,2)</f>
        <v>0</v>
      </c>
      <c r="BL98" s="71" t="s">
        <v>863</v>
      </c>
      <c r="BM98" s="71" t="s">
        <v>828</v>
      </c>
    </row>
    <row r="99" spans="2:51" s="6" customFormat="1" ht="15.75" customHeight="1">
      <c r="B99" s="125"/>
      <c r="D99" s="126" t="s">
        <v>926</v>
      </c>
      <c r="E99" s="127"/>
      <c r="F99" s="127" t="s">
        <v>927</v>
      </c>
      <c r="H99" s="128">
        <v>279.8</v>
      </c>
      <c r="L99" s="125"/>
      <c r="M99" s="129"/>
      <c r="T99" s="130"/>
      <c r="AT99" s="131" t="s">
        <v>926</v>
      </c>
      <c r="AU99" s="131" t="s">
        <v>828</v>
      </c>
      <c r="AV99" s="131" t="s">
        <v>828</v>
      </c>
      <c r="AW99" s="131" t="s">
        <v>838</v>
      </c>
      <c r="AX99" s="131" t="s">
        <v>818</v>
      </c>
      <c r="AY99" s="131" t="s">
        <v>858</v>
      </c>
    </row>
    <row r="100" spans="2:51" s="6" customFormat="1" ht="15.75" customHeight="1">
      <c r="B100" s="132"/>
      <c r="D100" s="133" t="s">
        <v>926</v>
      </c>
      <c r="E100" s="134"/>
      <c r="F100" s="135" t="s">
        <v>928</v>
      </c>
      <c r="H100" s="134"/>
      <c r="L100" s="132"/>
      <c r="M100" s="136"/>
      <c r="T100" s="137"/>
      <c r="AT100" s="134" t="s">
        <v>926</v>
      </c>
      <c r="AU100" s="134" t="s">
        <v>828</v>
      </c>
      <c r="AV100" s="134" t="s">
        <v>824</v>
      </c>
      <c r="AW100" s="134" t="s">
        <v>838</v>
      </c>
      <c r="AX100" s="134" t="s">
        <v>818</v>
      </c>
      <c r="AY100" s="134" t="s">
        <v>858</v>
      </c>
    </row>
    <row r="101" spans="2:51" s="6" customFormat="1" ht="15.75" customHeight="1">
      <c r="B101" s="138"/>
      <c r="D101" s="133" t="s">
        <v>926</v>
      </c>
      <c r="E101" s="139"/>
      <c r="F101" s="140" t="s">
        <v>928</v>
      </c>
      <c r="H101" s="141">
        <v>279.8</v>
      </c>
      <c r="L101" s="138"/>
      <c r="M101" s="142"/>
      <c r="T101" s="143"/>
      <c r="AT101" s="139" t="s">
        <v>926</v>
      </c>
      <c r="AU101" s="139" t="s">
        <v>828</v>
      </c>
      <c r="AV101" s="139" t="s">
        <v>863</v>
      </c>
      <c r="AW101" s="139" t="s">
        <v>838</v>
      </c>
      <c r="AX101" s="139" t="s">
        <v>824</v>
      </c>
      <c r="AY101" s="139" t="s">
        <v>858</v>
      </c>
    </row>
    <row r="102" spans="2:65" s="6" customFormat="1" ht="15.75" customHeight="1">
      <c r="B102" s="19"/>
      <c r="C102" s="144" t="s">
        <v>829</v>
      </c>
      <c r="D102" s="144" t="s">
        <v>929</v>
      </c>
      <c r="E102" s="145" t="s">
        <v>930</v>
      </c>
      <c r="F102" s="146" t="s">
        <v>744</v>
      </c>
      <c r="G102" s="147" t="s">
        <v>921</v>
      </c>
      <c r="H102" s="148">
        <v>307.78</v>
      </c>
      <c r="I102" s="149"/>
      <c r="J102" s="149">
        <f>ROUND($I$102*$H$102,2)</f>
        <v>0</v>
      </c>
      <c r="K102" s="146" t="s">
        <v>922</v>
      </c>
      <c r="L102" s="150"/>
      <c r="M102" s="146"/>
      <c r="N102" s="151" t="s">
        <v>790</v>
      </c>
      <c r="O102" s="112">
        <v>0</v>
      </c>
      <c r="P102" s="112">
        <f>$O$102*$H$102</f>
        <v>0</v>
      </c>
      <c r="Q102" s="112">
        <v>0.00075</v>
      </c>
      <c r="R102" s="112">
        <f>$Q$102*$H$102</f>
        <v>0.23083499999999998</v>
      </c>
      <c r="S102" s="112">
        <v>0</v>
      </c>
      <c r="T102" s="113">
        <f>$S$102*$H$102</f>
        <v>0</v>
      </c>
      <c r="AR102" s="71" t="s">
        <v>881</v>
      </c>
      <c r="AT102" s="71" t="s">
        <v>929</v>
      </c>
      <c r="AU102" s="71" t="s">
        <v>828</v>
      </c>
      <c r="AY102" s="6" t="s">
        <v>858</v>
      </c>
      <c r="BE102" s="114">
        <f>IF($N$102="základní",$J$102,0)</f>
        <v>0</v>
      </c>
      <c r="BF102" s="114">
        <f>IF($N$102="snížená",$J$102,0)</f>
        <v>0</v>
      </c>
      <c r="BG102" s="114">
        <f>IF($N$102="zákl. přenesená",$J$102,0)</f>
        <v>0</v>
      </c>
      <c r="BH102" s="114">
        <f>IF($N$102="sníž. přenesená",$J$102,0)</f>
        <v>0</v>
      </c>
      <c r="BI102" s="114">
        <f>IF($N$102="nulová",$J$102,0)</f>
        <v>0</v>
      </c>
      <c r="BJ102" s="71" t="s">
        <v>828</v>
      </c>
      <c r="BK102" s="114">
        <f>ROUND($I$102*$H$102,2)</f>
        <v>0</v>
      </c>
      <c r="BL102" s="71" t="s">
        <v>863</v>
      </c>
      <c r="BM102" s="71" t="s">
        <v>829</v>
      </c>
    </row>
    <row r="103" spans="2:65" s="6" customFormat="1" ht="15.75" customHeight="1">
      <c r="B103" s="19"/>
      <c r="C103" s="107" t="s">
        <v>863</v>
      </c>
      <c r="D103" s="107" t="s">
        <v>859</v>
      </c>
      <c r="E103" s="105" t="s">
        <v>931</v>
      </c>
      <c r="F103" s="106" t="s">
        <v>932</v>
      </c>
      <c r="G103" s="107" t="s">
        <v>921</v>
      </c>
      <c r="H103" s="108">
        <v>1.98</v>
      </c>
      <c r="I103" s="109"/>
      <c r="J103" s="109">
        <f>ROUND($I$103*$H$103,2)</f>
        <v>0</v>
      </c>
      <c r="K103" s="106" t="s">
        <v>922</v>
      </c>
      <c r="L103" s="19"/>
      <c r="M103" s="110"/>
      <c r="N103" s="111" t="s">
        <v>790</v>
      </c>
      <c r="O103" s="112">
        <v>1.02</v>
      </c>
      <c r="P103" s="112">
        <f>$O$103*$H$103</f>
        <v>2.0196</v>
      </c>
      <c r="Q103" s="112">
        <v>0.00825</v>
      </c>
      <c r="R103" s="112">
        <f>$Q$103*$H$103</f>
        <v>0.016335000000000002</v>
      </c>
      <c r="S103" s="112">
        <v>0</v>
      </c>
      <c r="T103" s="113">
        <f>$S$103*$H$103</f>
        <v>0</v>
      </c>
      <c r="AR103" s="71" t="s">
        <v>863</v>
      </c>
      <c r="AT103" s="71" t="s">
        <v>859</v>
      </c>
      <c r="AU103" s="71" t="s">
        <v>828</v>
      </c>
      <c r="AY103" s="71" t="s">
        <v>858</v>
      </c>
      <c r="BE103" s="114">
        <f>IF($N$103="základní",$J$103,0)</f>
        <v>0</v>
      </c>
      <c r="BF103" s="114">
        <f>IF($N$103="snížená",$J$103,0)</f>
        <v>0</v>
      </c>
      <c r="BG103" s="114">
        <f>IF($N$103="zákl. přenesená",$J$103,0)</f>
        <v>0</v>
      </c>
      <c r="BH103" s="114">
        <f>IF($N$103="sníž. přenesená",$J$103,0)</f>
        <v>0</v>
      </c>
      <c r="BI103" s="114">
        <f>IF($N$103="nulová",$J$103,0)</f>
        <v>0</v>
      </c>
      <c r="BJ103" s="71" t="s">
        <v>828</v>
      </c>
      <c r="BK103" s="114">
        <f>ROUND($I$103*$H$103,2)</f>
        <v>0</v>
      </c>
      <c r="BL103" s="71" t="s">
        <v>863</v>
      </c>
      <c r="BM103" s="71" t="s">
        <v>863</v>
      </c>
    </row>
    <row r="104" spans="2:65" s="6" customFormat="1" ht="15.75" customHeight="1">
      <c r="B104" s="19"/>
      <c r="C104" s="147" t="s">
        <v>872</v>
      </c>
      <c r="D104" s="147" t="s">
        <v>929</v>
      </c>
      <c r="E104" s="145" t="s">
        <v>930</v>
      </c>
      <c r="F104" s="146" t="s">
        <v>744</v>
      </c>
      <c r="G104" s="147" t="s">
        <v>921</v>
      </c>
      <c r="H104" s="148">
        <v>2.178</v>
      </c>
      <c r="I104" s="149"/>
      <c r="J104" s="149">
        <f>ROUND($I$104*$H$104,2)</f>
        <v>0</v>
      </c>
      <c r="K104" s="146" t="s">
        <v>922</v>
      </c>
      <c r="L104" s="150"/>
      <c r="M104" s="146"/>
      <c r="N104" s="151" t="s">
        <v>790</v>
      </c>
      <c r="O104" s="112">
        <v>0</v>
      </c>
      <c r="P104" s="112">
        <f>$O$104*$H$104</f>
        <v>0</v>
      </c>
      <c r="Q104" s="112">
        <v>0.00075</v>
      </c>
      <c r="R104" s="112">
        <f>$Q$104*$H$104</f>
        <v>0.0016335</v>
      </c>
      <c r="S104" s="112">
        <v>0</v>
      </c>
      <c r="T104" s="113">
        <f>$S$104*$H$104</f>
        <v>0</v>
      </c>
      <c r="AR104" s="71" t="s">
        <v>881</v>
      </c>
      <c r="AT104" s="71" t="s">
        <v>929</v>
      </c>
      <c r="AU104" s="71" t="s">
        <v>828</v>
      </c>
      <c r="AY104" s="71" t="s">
        <v>858</v>
      </c>
      <c r="BE104" s="114">
        <f>IF($N$104="základní",$J$104,0)</f>
        <v>0</v>
      </c>
      <c r="BF104" s="114">
        <f>IF($N$104="snížená",$J$104,0)</f>
        <v>0</v>
      </c>
      <c r="BG104" s="114">
        <f>IF($N$104="zákl. přenesená",$J$104,0)</f>
        <v>0</v>
      </c>
      <c r="BH104" s="114">
        <f>IF($N$104="sníž. přenesená",$J$104,0)</f>
        <v>0</v>
      </c>
      <c r="BI104" s="114">
        <f>IF($N$104="nulová",$J$104,0)</f>
        <v>0</v>
      </c>
      <c r="BJ104" s="71" t="s">
        <v>828</v>
      </c>
      <c r="BK104" s="114">
        <f>ROUND($I$104*$H$104,2)</f>
        <v>0</v>
      </c>
      <c r="BL104" s="71" t="s">
        <v>863</v>
      </c>
      <c r="BM104" s="71" t="s">
        <v>872</v>
      </c>
    </row>
    <row r="105" spans="2:65" s="6" customFormat="1" ht="15.75" customHeight="1">
      <c r="B105" s="19"/>
      <c r="C105" s="107" t="s">
        <v>875</v>
      </c>
      <c r="D105" s="107" t="s">
        <v>859</v>
      </c>
      <c r="E105" s="105" t="s">
        <v>933</v>
      </c>
      <c r="F105" s="106" t="s">
        <v>934</v>
      </c>
      <c r="G105" s="107" t="s">
        <v>921</v>
      </c>
      <c r="H105" s="108">
        <v>5.4</v>
      </c>
      <c r="I105" s="109"/>
      <c r="J105" s="109">
        <f>ROUND($I$105*$H$105,2)</f>
        <v>0</v>
      </c>
      <c r="K105" s="106" t="s">
        <v>922</v>
      </c>
      <c r="L105" s="19"/>
      <c r="M105" s="110"/>
      <c r="N105" s="111" t="s">
        <v>790</v>
      </c>
      <c r="O105" s="112">
        <v>1.06</v>
      </c>
      <c r="P105" s="112">
        <f>$O$105*$H$105</f>
        <v>5.724000000000001</v>
      </c>
      <c r="Q105" s="112">
        <v>0.0085</v>
      </c>
      <c r="R105" s="112">
        <f>$Q$105*$H$105</f>
        <v>0.0459</v>
      </c>
      <c r="S105" s="112">
        <v>0</v>
      </c>
      <c r="T105" s="113">
        <f>$S$105*$H$105</f>
        <v>0</v>
      </c>
      <c r="AR105" s="71" t="s">
        <v>863</v>
      </c>
      <c r="AT105" s="71" t="s">
        <v>859</v>
      </c>
      <c r="AU105" s="71" t="s">
        <v>828</v>
      </c>
      <c r="AY105" s="71" t="s">
        <v>858</v>
      </c>
      <c r="BE105" s="114">
        <f>IF($N$105="základní",$J$105,0)</f>
        <v>0</v>
      </c>
      <c r="BF105" s="114">
        <f>IF($N$105="snížená",$J$105,0)</f>
        <v>0</v>
      </c>
      <c r="BG105" s="114">
        <f>IF($N$105="zákl. přenesená",$J$105,0)</f>
        <v>0</v>
      </c>
      <c r="BH105" s="114">
        <f>IF($N$105="sníž. přenesená",$J$105,0)</f>
        <v>0</v>
      </c>
      <c r="BI105" s="114">
        <f>IF($N$105="nulová",$J$105,0)</f>
        <v>0</v>
      </c>
      <c r="BJ105" s="71" t="s">
        <v>828</v>
      </c>
      <c r="BK105" s="114">
        <f>ROUND($I$105*$H$105,2)</f>
        <v>0</v>
      </c>
      <c r="BL105" s="71" t="s">
        <v>863</v>
      </c>
      <c r="BM105" s="71" t="s">
        <v>875</v>
      </c>
    </row>
    <row r="106" spans="2:51" s="6" customFormat="1" ht="15.75" customHeight="1">
      <c r="B106" s="125"/>
      <c r="D106" s="126" t="s">
        <v>926</v>
      </c>
      <c r="E106" s="127"/>
      <c r="F106" s="127" t="s">
        <v>935</v>
      </c>
      <c r="H106" s="128">
        <v>5.4</v>
      </c>
      <c r="L106" s="125"/>
      <c r="M106" s="129"/>
      <c r="T106" s="130"/>
      <c r="AT106" s="131" t="s">
        <v>926</v>
      </c>
      <c r="AU106" s="131" t="s">
        <v>828</v>
      </c>
      <c r="AV106" s="131" t="s">
        <v>828</v>
      </c>
      <c r="AW106" s="131" t="s">
        <v>838</v>
      </c>
      <c r="AX106" s="131" t="s">
        <v>818</v>
      </c>
      <c r="AY106" s="131" t="s">
        <v>858</v>
      </c>
    </row>
    <row r="107" spans="2:51" s="6" customFormat="1" ht="15.75" customHeight="1">
      <c r="B107" s="132"/>
      <c r="D107" s="133" t="s">
        <v>926</v>
      </c>
      <c r="E107" s="134"/>
      <c r="F107" s="135" t="s">
        <v>928</v>
      </c>
      <c r="H107" s="134"/>
      <c r="L107" s="132"/>
      <c r="M107" s="136"/>
      <c r="T107" s="137"/>
      <c r="AT107" s="134" t="s">
        <v>926</v>
      </c>
      <c r="AU107" s="134" t="s">
        <v>828</v>
      </c>
      <c r="AV107" s="134" t="s">
        <v>824</v>
      </c>
      <c r="AW107" s="134" t="s">
        <v>838</v>
      </c>
      <c r="AX107" s="134" t="s">
        <v>818</v>
      </c>
      <c r="AY107" s="134" t="s">
        <v>858</v>
      </c>
    </row>
    <row r="108" spans="2:51" s="6" customFormat="1" ht="15.75" customHeight="1">
      <c r="B108" s="138"/>
      <c r="D108" s="133" t="s">
        <v>926</v>
      </c>
      <c r="E108" s="139"/>
      <c r="F108" s="140" t="s">
        <v>928</v>
      </c>
      <c r="H108" s="141">
        <v>5.4</v>
      </c>
      <c r="L108" s="138"/>
      <c r="M108" s="142"/>
      <c r="T108" s="143"/>
      <c r="AT108" s="139" t="s">
        <v>926</v>
      </c>
      <c r="AU108" s="139" t="s">
        <v>828</v>
      </c>
      <c r="AV108" s="139" t="s">
        <v>863</v>
      </c>
      <c r="AW108" s="139" t="s">
        <v>838</v>
      </c>
      <c r="AX108" s="139" t="s">
        <v>824</v>
      </c>
      <c r="AY108" s="139" t="s">
        <v>858</v>
      </c>
    </row>
    <row r="109" spans="2:65" s="6" customFormat="1" ht="15.75" customHeight="1">
      <c r="B109" s="19"/>
      <c r="C109" s="144" t="s">
        <v>878</v>
      </c>
      <c r="D109" s="144" t="s">
        <v>929</v>
      </c>
      <c r="E109" s="145" t="s">
        <v>936</v>
      </c>
      <c r="F109" s="146" t="s">
        <v>745</v>
      </c>
      <c r="G109" s="147" t="s">
        <v>937</v>
      </c>
      <c r="H109" s="148">
        <v>0.891</v>
      </c>
      <c r="I109" s="149"/>
      <c r="J109" s="149">
        <f>ROUND($I$109*$H$109,2)</f>
        <v>0</v>
      </c>
      <c r="K109" s="146" t="s">
        <v>922</v>
      </c>
      <c r="L109" s="150"/>
      <c r="M109" s="146"/>
      <c r="N109" s="151" t="s">
        <v>790</v>
      </c>
      <c r="O109" s="112">
        <v>0</v>
      </c>
      <c r="P109" s="112">
        <f>$O$109*$H$109</f>
        <v>0</v>
      </c>
      <c r="Q109" s="112">
        <v>0.03</v>
      </c>
      <c r="R109" s="112">
        <f>$Q$109*$H$109</f>
        <v>0.02673</v>
      </c>
      <c r="S109" s="112">
        <v>0</v>
      </c>
      <c r="T109" s="113">
        <f>$S$109*$H$109</f>
        <v>0</v>
      </c>
      <c r="AR109" s="71" t="s">
        <v>881</v>
      </c>
      <c r="AT109" s="71" t="s">
        <v>929</v>
      </c>
      <c r="AU109" s="71" t="s">
        <v>828</v>
      </c>
      <c r="AY109" s="6" t="s">
        <v>858</v>
      </c>
      <c r="BE109" s="114">
        <f>IF($N$109="základní",$J$109,0)</f>
        <v>0</v>
      </c>
      <c r="BF109" s="114">
        <f>IF($N$109="snížená",$J$109,0)</f>
        <v>0</v>
      </c>
      <c r="BG109" s="114">
        <f>IF($N$109="zákl. přenesená",$J$109,0)</f>
        <v>0</v>
      </c>
      <c r="BH109" s="114">
        <f>IF($N$109="sníž. přenesená",$J$109,0)</f>
        <v>0</v>
      </c>
      <c r="BI109" s="114">
        <f>IF($N$109="nulová",$J$109,0)</f>
        <v>0</v>
      </c>
      <c r="BJ109" s="71" t="s">
        <v>828</v>
      </c>
      <c r="BK109" s="114">
        <f>ROUND($I$109*$H$109,2)</f>
        <v>0</v>
      </c>
      <c r="BL109" s="71" t="s">
        <v>863</v>
      </c>
      <c r="BM109" s="71" t="s">
        <v>878</v>
      </c>
    </row>
    <row r="110" spans="2:65" s="6" customFormat="1" ht="15.75" customHeight="1">
      <c r="B110" s="19"/>
      <c r="C110" s="107" t="s">
        <v>881</v>
      </c>
      <c r="D110" s="107" t="s">
        <v>859</v>
      </c>
      <c r="E110" s="105" t="s">
        <v>933</v>
      </c>
      <c r="F110" s="106" t="s">
        <v>934</v>
      </c>
      <c r="G110" s="107" t="s">
        <v>921</v>
      </c>
      <c r="H110" s="108">
        <v>722.295</v>
      </c>
      <c r="I110" s="109"/>
      <c r="J110" s="109">
        <f>ROUND($I$110*$H$110,2)</f>
        <v>0</v>
      </c>
      <c r="K110" s="106" t="s">
        <v>922</v>
      </c>
      <c r="L110" s="19"/>
      <c r="M110" s="110"/>
      <c r="N110" s="111" t="s">
        <v>790</v>
      </c>
      <c r="O110" s="112">
        <v>1.06</v>
      </c>
      <c r="P110" s="112">
        <f>$O$110*$H$110</f>
        <v>765.6327</v>
      </c>
      <c r="Q110" s="112">
        <v>0.0085</v>
      </c>
      <c r="R110" s="112">
        <f>$Q$110*$H$110</f>
        <v>6.1395075</v>
      </c>
      <c r="S110" s="112">
        <v>0</v>
      </c>
      <c r="T110" s="113">
        <f>$S$110*$H$110</f>
        <v>0</v>
      </c>
      <c r="AR110" s="71" t="s">
        <v>863</v>
      </c>
      <c r="AT110" s="71" t="s">
        <v>859</v>
      </c>
      <c r="AU110" s="71" t="s">
        <v>828</v>
      </c>
      <c r="AY110" s="71" t="s">
        <v>858</v>
      </c>
      <c r="BE110" s="114">
        <f>IF($N$110="základní",$J$110,0)</f>
        <v>0</v>
      </c>
      <c r="BF110" s="114">
        <f>IF($N$110="snížená",$J$110,0)</f>
        <v>0</v>
      </c>
      <c r="BG110" s="114">
        <f>IF($N$110="zákl. přenesená",$J$110,0)</f>
        <v>0</v>
      </c>
      <c r="BH110" s="114">
        <f>IF($N$110="sníž. přenesená",$J$110,0)</f>
        <v>0</v>
      </c>
      <c r="BI110" s="114">
        <f>IF($N$110="nulová",$J$110,0)</f>
        <v>0</v>
      </c>
      <c r="BJ110" s="71" t="s">
        <v>828</v>
      </c>
      <c r="BK110" s="114">
        <f>ROUND($I$110*$H$110,2)</f>
        <v>0</v>
      </c>
      <c r="BL110" s="71" t="s">
        <v>863</v>
      </c>
      <c r="BM110" s="71" t="s">
        <v>881</v>
      </c>
    </row>
    <row r="111" spans="2:51" s="6" customFormat="1" ht="15.75" customHeight="1">
      <c r="B111" s="125"/>
      <c r="D111" s="126" t="s">
        <v>926</v>
      </c>
      <c r="E111" s="127"/>
      <c r="F111" s="127" t="s">
        <v>938</v>
      </c>
      <c r="H111" s="128">
        <v>1032.85</v>
      </c>
      <c r="L111" s="125"/>
      <c r="M111" s="129"/>
      <c r="T111" s="130"/>
      <c r="AT111" s="131" t="s">
        <v>926</v>
      </c>
      <c r="AU111" s="131" t="s">
        <v>828</v>
      </c>
      <c r="AV111" s="131" t="s">
        <v>828</v>
      </c>
      <c r="AW111" s="131" t="s">
        <v>838</v>
      </c>
      <c r="AX111" s="131" t="s">
        <v>818</v>
      </c>
      <c r="AY111" s="131" t="s">
        <v>858</v>
      </c>
    </row>
    <row r="112" spans="2:51" s="6" customFormat="1" ht="15.75" customHeight="1">
      <c r="B112" s="132"/>
      <c r="D112" s="133" t="s">
        <v>926</v>
      </c>
      <c r="E112" s="134"/>
      <c r="F112" s="135" t="s">
        <v>939</v>
      </c>
      <c r="H112" s="134"/>
      <c r="L112" s="132"/>
      <c r="M112" s="136"/>
      <c r="T112" s="137"/>
      <c r="AT112" s="134" t="s">
        <v>926</v>
      </c>
      <c r="AU112" s="134" t="s">
        <v>828</v>
      </c>
      <c r="AV112" s="134" t="s">
        <v>824</v>
      </c>
      <c r="AW112" s="134" t="s">
        <v>838</v>
      </c>
      <c r="AX112" s="134" t="s">
        <v>818</v>
      </c>
      <c r="AY112" s="134" t="s">
        <v>858</v>
      </c>
    </row>
    <row r="113" spans="2:51" s="6" customFormat="1" ht="15.75" customHeight="1">
      <c r="B113" s="125"/>
      <c r="D113" s="133" t="s">
        <v>926</v>
      </c>
      <c r="E113" s="131"/>
      <c r="F113" s="127" t="s">
        <v>940</v>
      </c>
      <c r="H113" s="128">
        <v>-216.775</v>
      </c>
      <c r="L113" s="125"/>
      <c r="M113" s="129"/>
      <c r="T113" s="130"/>
      <c r="AT113" s="131" t="s">
        <v>926</v>
      </c>
      <c r="AU113" s="131" t="s">
        <v>828</v>
      </c>
      <c r="AV113" s="131" t="s">
        <v>828</v>
      </c>
      <c r="AW113" s="131" t="s">
        <v>838</v>
      </c>
      <c r="AX113" s="131" t="s">
        <v>818</v>
      </c>
      <c r="AY113" s="131" t="s">
        <v>858</v>
      </c>
    </row>
    <row r="114" spans="2:51" s="6" customFormat="1" ht="15.75" customHeight="1">
      <c r="B114" s="125"/>
      <c r="D114" s="133" t="s">
        <v>926</v>
      </c>
      <c r="E114" s="131"/>
      <c r="F114" s="127" t="s">
        <v>941</v>
      </c>
      <c r="H114" s="128">
        <v>-147.28</v>
      </c>
      <c r="L114" s="125"/>
      <c r="M114" s="129"/>
      <c r="T114" s="130"/>
      <c r="AT114" s="131" t="s">
        <v>926</v>
      </c>
      <c r="AU114" s="131" t="s">
        <v>828</v>
      </c>
      <c r="AV114" s="131" t="s">
        <v>828</v>
      </c>
      <c r="AW114" s="131" t="s">
        <v>838</v>
      </c>
      <c r="AX114" s="131" t="s">
        <v>818</v>
      </c>
      <c r="AY114" s="131" t="s">
        <v>858</v>
      </c>
    </row>
    <row r="115" spans="2:51" s="6" customFormat="1" ht="15.75" customHeight="1">
      <c r="B115" s="125"/>
      <c r="D115" s="133" t="s">
        <v>926</v>
      </c>
      <c r="E115" s="131"/>
      <c r="F115" s="127" t="s">
        <v>942</v>
      </c>
      <c r="H115" s="128">
        <v>68.4</v>
      </c>
      <c r="L115" s="125"/>
      <c r="M115" s="129"/>
      <c r="T115" s="130"/>
      <c r="AT115" s="131" t="s">
        <v>926</v>
      </c>
      <c r="AU115" s="131" t="s">
        <v>828</v>
      </c>
      <c r="AV115" s="131" t="s">
        <v>828</v>
      </c>
      <c r="AW115" s="131" t="s">
        <v>838</v>
      </c>
      <c r="AX115" s="131" t="s">
        <v>818</v>
      </c>
      <c r="AY115" s="131" t="s">
        <v>858</v>
      </c>
    </row>
    <row r="116" spans="2:51" s="6" customFormat="1" ht="15.75" customHeight="1">
      <c r="B116" s="125"/>
      <c r="D116" s="133" t="s">
        <v>926</v>
      </c>
      <c r="E116" s="131"/>
      <c r="F116" s="127" t="s">
        <v>943</v>
      </c>
      <c r="H116" s="128">
        <v>-14.9</v>
      </c>
      <c r="L116" s="125"/>
      <c r="M116" s="129"/>
      <c r="T116" s="130"/>
      <c r="AT116" s="131" t="s">
        <v>926</v>
      </c>
      <c r="AU116" s="131" t="s">
        <v>828</v>
      </c>
      <c r="AV116" s="131" t="s">
        <v>828</v>
      </c>
      <c r="AW116" s="131" t="s">
        <v>838</v>
      </c>
      <c r="AX116" s="131" t="s">
        <v>818</v>
      </c>
      <c r="AY116" s="131" t="s">
        <v>858</v>
      </c>
    </row>
    <row r="117" spans="2:51" s="6" customFormat="1" ht="15.75" customHeight="1">
      <c r="B117" s="132"/>
      <c r="D117" s="133" t="s">
        <v>926</v>
      </c>
      <c r="E117" s="134"/>
      <c r="F117" s="135" t="s">
        <v>928</v>
      </c>
      <c r="H117" s="134"/>
      <c r="L117" s="132"/>
      <c r="M117" s="136"/>
      <c r="T117" s="137"/>
      <c r="AT117" s="134" t="s">
        <v>926</v>
      </c>
      <c r="AU117" s="134" t="s">
        <v>828</v>
      </c>
      <c r="AV117" s="134" t="s">
        <v>824</v>
      </c>
      <c r="AW117" s="134" t="s">
        <v>838</v>
      </c>
      <c r="AX117" s="134" t="s">
        <v>818</v>
      </c>
      <c r="AY117" s="134" t="s">
        <v>858</v>
      </c>
    </row>
    <row r="118" spans="2:51" s="6" customFormat="1" ht="15.75" customHeight="1">
      <c r="B118" s="138"/>
      <c r="D118" s="133" t="s">
        <v>926</v>
      </c>
      <c r="E118" s="139"/>
      <c r="F118" s="140" t="s">
        <v>928</v>
      </c>
      <c r="H118" s="141">
        <v>722.295</v>
      </c>
      <c r="L118" s="138"/>
      <c r="M118" s="142"/>
      <c r="T118" s="143"/>
      <c r="AT118" s="139" t="s">
        <v>926</v>
      </c>
      <c r="AU118" s="139" t="s">
        <v>828</v>
      </c>
      <c r="AV118" s="139" t="s">
        <v>863</v>
      </c>
      <c r="AW118" s="139" t="s">
        <v>838</v>
      </c>
      <c r="AX118" s="139" t="s">
        <v>824</v>
      </c>
      <c r="AY118" s="139" t="s">
        <v>858</v>
      </c>
    </row>
    <row r="119" spans="2:65" s="6" customFormat="1" ht="15.75" customHeight="1">
      <c r="B119" s="19"/>
      <c r="C119" s="144" t="s">
        <v>884</v>
      </c>
      <c r="D119" s="144" t="s">
        <v>929</v>
      </c>
      <c r="E119" s="145" t="s">
        <v>944</v>
      </c>
      <c r="F119" s="146" t="s">
        <v>746</v>
      </c>
      <c r="G119" s="147" t="s">
        <v>921</v>
      </c>
      <c r="H119" s="148">
        <v>794.525</v>
      </c>
      <c r="I119" s="149"/>
      <c r="J119" s="149">
        <f>ROUND($I$119*$H$119,2)</f>
        <v>0</v>
      </c>
      <c r="K119" s="146" t="s">
        <v>922</v>
      </c>
      <c r="L119" s="150"/>
      <c r="M119" s="146"/>
      <c r="N119" s="151" t="s">
        <v>790</v>
      </c>
      <c r="O119" s="112">
        <v>0</v>
      </c>
      <c r="P119" s="112">
        <f>$O$119*$H$119</f>
        <v>0</v>
      </c>
      <c r="Q119" s="112">
        <v>0.0024</v>
      </c>
      <c r="R119" s="112">
        <f>$Q$119*$H$119</f>
        <v>1.9068599999999998</v>
      </c>
      <c r="S119" s="112">
        <v>0</v>
      </c>
      <c r="T119" s="113">
        <f>$S$119*$H$119</f>
        <v>0</v>
      </c>
      <c r="AR119" s="71" t="s">
        <v>881</v>
      </c>
      <c r="AT119" s="71" t="s">
        <v>929</v>
      </c>
      <c r="AU119" s="71" t="s">
        <v>828</v>
      </c>
      <c r="AY119" s="6" t="s">
        <v>858</v>
      </c>
      <c r="BE119" s="114">
        <f>IF($N$119="základní",$J$119,0)</f>
        <v>0</v>
      </c>
      <c r="BF119" s="114">
        <f>IF($N$119="snížená",$J$119,0)</f>
        <v>0</v>
      </c>
      <c r="BG119" s="114">
        <f>IF($N$119="zákl. přenesená",$J$119,0)</f>
        <v>0</v>
      </c>
      <c r="BH119" s="114">
        <f>IF($N$119="sníž. přenesená",$J$119,0)</f>
        <v>0</v>
      </c>
      <c r="BI119" s="114">
        <f>IF($N$119="nulová",$J$119,0)</f>
        <v>0</v>
      </c>
      <c r="BJ119" s="71" t="s">
        <v>828</v>
      </c>
      <c r="BK119" s="114">
        <f>ROUND($I$119*$H$119,2)</f>
        <v>0</v>
      </c>
      <c r="BL119" s="71" t="s">
        <v>863</v>
      </c>
      <c r="BM119" s="71" t="s">
        <v>884</v>
      </c>
    </row>
    <row r="120" spans="2:65" s="6" customFormat="1" ht="15.75" customHeight="1">
      <c r="B120" s="19"/>
      <c r="C120" s="107" t="s">
        <v>887</v>
      </c>
      <c r="D120" s="107" t="s">
        <v>859</v>
      </c>
      <c r="E120" s="105" t="s">
        <v>945</v>
      </c>
      <c r="F120" s="106" t="s">
        <v>946</v>
      </c>
      <c r="G120" s="107" t="s">
        <v>921</v>
      </c>
      <c r="H120" s="108">
        <v>70</v>
      </c>
      <c r="I120" s="109"/>
      <c r="J120" s="109">
        <f>ROUND($I$120*$H$120,2)</f>
        <v>0</v>
      </c>
      <c r="K120" s="106" t="s">
        <v>922</v>
      </c>
      <c r="L120" s="19"/>
      <c r="M120" s="110"/>
      <c r="N120" s="111" t="s">
        <v>790</v>
      </c>
      <c r="O120" s="112">
        <v>1.1</v>
      </c>
      <c r="P120" s="112">
        <f>$O$120*$H$120</f>
        <v>77</v>
      </c>
      <c r="Q120" s="112">
        <v>0.00856</v>
      </c>
      <c r="R120" s="112">
        <f>$Q$120*$H$120</f>
        <v>0.5992</v>
      </c>
      <c r="S120" s="112">
        <v>0</v>
      </c>
      <c r="T120" s="113">
        <f>$S$120*$H$120</f>
        <v>0</v>
      </c>
      <c r="AR120" s="71" t="s">
        <v>863</v>
      </c>
      <c r="AT120" s="71" t="s">
        <v>859</v>
      </c>
      <c r="AU120" s="71" t="s">
        <v>828</v>
      </c>
      <c r="AY120" s="71" t="s">
        <v>858</v>
      </c>
      <c r="BE120" s="114">
        <f>IF($N$120="základní",$J$120,0)</f>
        <v>0</v>
      </c>
      <c r="BF120" s="114">
        <f>IF($N$120="snížená",$J$120,0)</f>
        <v>0</v>
      </c>
      <c r="BG120" s="114">
        <f>IF($N$120="zákl. přenesená",$J$120,0)</f>
        <v>0</v>
      </c>
      <c r="BH120" s="114">
        <f>IF($N$120="sníž. přenesená",$J$120,0)</f>
        <v>0</v>
      </c>
      <c r="BI120" s="114">
        <f>IF($N$120="nulová",$J$120,0)</f>
        <v>0</v>
      </c>
      <c r="BJ120" s="71" t="s">
        <v>828</v>
      </c>
      <c r="BK120" s="114">
        <f>ROUND($I$120*$H$120,2)</f>
        <v>0</v>
      </c>
      <c r="BL120" s="71" t="s">
        <v>863</v>
      </c>
      <c r="BM120" s="71" t="s">
        <v>887</v>
      </c>
    </row>
    <row r="121" spans="2:51" s="6" customFormat="1" ht="15.75" customHeight="1">
      <c r="B121" s="125"/>
      <c r="D121" s="126" t="s">
        <v>926</v>
      </c>
      <c r="E121" s="127"/>
      <c r="F121" s="127" t="s">
        <v>947</v>
      </c>
      <c r="H121" s="128">
        <v>70</v>
      </c>
      <c r="L121" s="125"/>
      <c r="M121" s="129"/>
      <c r="T121" s="130"/>
      <c r="AT121" s="131" t="s">
        <v>926</v>
      </c>
      <c r="AU121" s="131" t="s">
        <v>828</v>
      </c>
      <c r="AV121" s="131" t="s">
        <v>828</v>
      </c>
      <c r="AW121" s="131" t="s">
        <v>838</v>
      </c>
      <c r="AX121" s="131" t="s">
        <v>818</v>
      </c>
      <c r="AY121" s="131" t="s">
        <v>858</v>
      </c>
    </row>
    <row r="122" spans="2:51" s="6" customFormat="1" ht="15.75" customHeight="1">
      <c r="B122" s="132"/>
      <c r="D122" s="133" t="s">
        <v>926</v>
      </c>
      <c r="E122" s="134"/>
      <c r="F122" s="135" t="s">
        <v>928</v>
      </c>
      <c r="H122" s="134"/>
      <c r="L122" s="132"/>
      <c r="M122" s="136"/>
      <c r="T122" s="137"/>
      <c r="AT122" s="134" t="s">
        <v>926</v>
      </c>
      <c r="AU122" s="134" t="s">
        <v>828</v>
      </c>
      <c r="AV122" s="134" t="s">
        <v>824</v>
      </c>
      <c r="AW122" s="134" t="s">
        <v>838</v>
      </c>
      <c r="AX122" s="134" t="s">
        <v>818</v>
      </c>
      <c r="AY122" s="134" t="s">
        <v>858</v>
      </c>
    </row>
    <row r="123" spans="2:51" s="6" customFormat="1" ht="15.75" customHeight="1">
      <c r="B123" s="138"/>
      <c r="D123" s="133" t="s">
        <v>926</v>
      </c>
      <c r="E123" s="139"/>
      <c r="F123" s="140" t="s">
        <v>928</v>
      </c>
      <c r="H123" s="141">
        <v>70</v>
      </c>
      <c r="L123" s="138"/>
      <c r="M123" s="142"/>
      <c r="T123" s="143"/>
      <c r="AT123" s="139" t="s">
        <v>926</v>
      </c>
      <c r="AU123" s="139" t="s">
        <v>828</v>
      </c>
      <c r="AV123" s="139" t="s">
        <v>863</v>
      </c>
      <c r="AW123" s="139" t="s">
        <v>838</v>
      </c>
      <c r="AX123" s="139" t="s">
        <v>824</v>
      </c>
      <c r="AY123" s="139" t="s">
        <v>858</v>
      </c>
    </row>
    <row r="124" spans="2:65" s="6" customFormat="1" ht="15.75" customHeight="1">
      <c r="B124" s="19"/>
      <c r="C124" s="144" t="s">
        <v>890</v>
      </c>
      <c r="D124" s="144" t="s">
        <v>929</v>
      </c>
      <c r="E124" s="145" t="s">
        <v>948</v>
      </c>
      <c r="F124" s="146" t="s">
        <v>747</v>
      </c>
      <c r="G124" s="147" t="s">
        <v>921</v>
      </c>
      <c r="H124" s="148">
        <v>77</v>
      </c>
      <c r="I124" s="149"/>
      <c r="J124" s="149">
        <f>ROUND($I$124*$H$124,2)</f>
        <v>0</v>
      </c>
      <c r="K124" s="146" t="s">
        <v>922</v>
      </c>
      <c r="L124" s="150"/>
      <c r="M124" s="146"/>
      <c r="N124" s="151" t="s">
        <v>790</v>
      </c>
      <c r="O124" s="112">
        <v>0</v>
      </c>
      <c r="P124" s="112">
        <f>$O$124*$H$124</f>
        <v>0</v>
      </c>
      <c r="Q124" s="112">
        <v>0.0036</v>
      </c>
      <c r="R124" s="112">
        <f>$Q$124*$H$124</f>
        <v>0.2772</v>
      </c>
      <c r="S124" s="112">
        <v>0</v>
      </c>
      <c r="T124" s="113">
        <f>$S$124*$H$124</f>
        <v>0</v>
      </c>
      <c r="AR124" s="71" t="s">
        <v>881</v>
      </c>
      <c r="AT124" s="71" t="s">
        <v>929</v>
      </c>
      <c r="AU124" s="71" t="s">
        <v>828</v>
      </c>
      <c r="AY124" s="6" t="s">
        <v>858</v>
      </c>
      <c r="BE124" s="114">
        <f>IF($N$124="základní",$J$124,0)</f>
        <v>0</v>
      </c>
      <c r="BF124" s="114">
        <f>IF($N$124="snížená",$J$124,0)</f>
        <v>0</v>
      </c>
      <c r="BG124" s="114">
        <f>IF($N$124="zákl. přenesená",$J$124,0)</f>
        <v>0</v>
      </c>
      <c r="BH124" s="114">
        <f>IF($N$124="sníž. přenesená",$J$124,0)</f>
        <v>0</v>
      </c>
      <c r="BI124" s="114">
        <f>IF($N$124="nulová",$J$124,0)</f>
        <v>0</v>
      </c>
      <c r="BJ124" s="71" t="s">
        <v>828</v>
      </c>
      <c r="BK124" s="114">
        <f>ROUND($I$124*$H$124,2)</f>
        <v>0</v>
      </c>
      <c r="BL124" s="71" t="s">
        <v>863</v>
      </c>
      <c r="BM124" s="71" t="s">
        <v>890</v>
      </c>
    </row>
    <row r="125" spans="2:65" s="6" customFormat="1" ht="15.75" customHeight="1">
      <c r="B125" s="19"/>
      <c r="C125" s="107" t="s">
        <v>893</v>
      </c>
      <c r="D125" s="107" t="s">
        <v>859</v>
      </c>
      <c r="E125" s="105" t="s">
        <v>949</v>
      </c>
      <c r="F125" s="106" t="s">
        <v>950</v>
      </c>
      <c r="G125" s="107" t="s">
        <v>951</v>
      </c>
      <c r="H125" s="108">
        <v>435.7</v>
      </c>
      <c r="I125" s="109"/>
      <c r="J125" s="109">
        <f>ROUND($I$125*$H$125,2)</f>
        <v>0</v>
      </c>
      <c r="K125" s="106" t="s">
        <v>922</v>
      </c>
      <c r="L125" s="19"/>
      <c r="M125" s="110"/>
      <c r="N125" s="111" t="s">
        <v>790</v>
      </c>
      <c r="O125" s="112">
        <v>0.3</v>
      </c>
      <c r="P125" s="112">
        <f>$O$125*$H$125</f>
        <v>130.70999999999998</v>
      </c>
      <c r="Q125" s="112">
        <v>0.00168</v>
      </c>
      <c r="R125" s="112">
        <f>$Q$125*$H$125</f>
        <v>0.731976</v>
      </c>
      <c r="S125" s="112">
        <v>0</v>
      </c>
      <c r="T125" s="113">
        <f>$S$125*$H$125</f>
        <v>0</v>
      </c>
      <c r="AR125" s="71" t="s">
        <v>863</v>
      </c>
      <c r="AT125" s="71" t="s">
        <v>859</v>
      </c>
      <c r="AU125" s="71" t="s">
        <v>828</v>
      </c>
      <c r="AY125" s="71" t="s">
        <v>858</v>
      </c>
      <c r="BE125" s="114">
        <f>IF($N$125="základní",$J$125,0)</f>
        <v>0</v>
      </c>
      <c r="BF125" s="114">
        <f>IF($N$125="snížená",$J$125,0)</f>
        <v>0</v>
      </c>
      <c r="BG125" s="114">
        <f>IF($N$125="zákl. přenesená",$J$125,0)</f>
        <v>0</v>
      </c>
      <c r="BH125" s="114">
        <f>IF($N$125="sníž. přenesená",$J$125,0)</f>
        <v>0</v>
      </c>
      <c r="BI125" s="114">
        <f>IF($N$125="nulová",$J$125,0)</f>
        <v>0</v>
      </c>
      <c r="BJ125" s="71" t="s">
        <v>828</v>
      </c>
      <c r="BK125" s="114">
        <f>ROUND($I$125*$H$125,2)</f>
        <v>0</v>
      </c>
      <c r="BL125" s="71" t="s">
        <v>863</v>
      </c>
      <c r="BM125" s="71" t="s">
        <v>893</v>
      </c>
    </row>
    <row r="126" spans="2:65" s="6" customFormat="1" ht="15.75" customHeight="1">
      <c r="B126" s="19"/>
      <c r="C126" s="147" t="s">
        <v>896</v>
      </c>
      <c r="D126" s="147" t="s">
        <v>929</v>
      </c>
      <c r="E126" s="145" t="s">
        <v>952</v>
      </c>
      <c r="F126" s="146" t="s">
        <v>748</v>
      </c>
      <c r="G126" s="147" t="s">
        <v>921</v>
      </c>
      <c r="H126" s="148">
        <v>108.925</v>
      </c>
      <c r="I126" s="149"/>
      <c r="J126" s="149">
        <f>ROUND($I$126*$H$126,2)</f>
        <v>0</v>
      </c>
      <c r="K126" s="146" t="s">
        <v>922</v>
      </c>
      <c r="L126" s="150"/>
      <c r="M126" s="146"/>
      <c r="N126" s="151" t="s">
        <v>790</v>
      </c>
      <c r="O126" s="112">
        <v>0</v>
      </c>
      <c r="P126" s="112">
        <f>$O$126*$H$126</f>
        <v>0</v>
      </c>
      <c r="Q126" s="112">
        <v>0.00045</v>
      </c>
      <c r="R126" s="112">
        <f>$Q$126*$H$126</f>
        <v>0.04901625</v>
      </c>
      <c r="S126" s="112">
        <v>0</v>
      </c>
      <c r="T126" s="113">
        <f>$S$126*$H$126</f>
        <v>0</v>
      </c>
      <c r="AR126" s="71" t="s">
        <v>881</v>
      </c>
      <c r="AT126" s="71" t="s">
        <v>929</v>
      </c>
      <c r="AU126" s="71" t="s">
        <v>828</v>
      </c>
      <c r="AY126" s="71" t="s">
        <v>858</v>
      </c>
      <c r="BE126" s="114">
        <f>IF($N$126="základní",$J$126,0)</f>
        <v>0</v>
      </c>
      <c r="BF126" s="114">
        <f>IF($N$126="snížená",$J$126,0)</f>
        <v>0</v>
      </c>
      <c r="BG126" s="114">
        <f>IF($N$126="zákl. přenesená",$J$126,0)</f>
        <v>0</v>
      </c>
      <c r="BH126" s="114">
        <f>IF($N$126="sníž. přenesená",$J$126,0)</f>
        <v>0</v>
      </c>
      <c r="BI126" s="114">
        <f>IF($N$126="nulová",$J$126,0)</f>
        <v>0</v>
      </c>
      <c r="BJ126" s="71" t="s">
        <v>828</v>
      </c>
      <c r="BK126" s="114">
        <f>ROUND($I$126*$H$126,2)</f>
        <v>0</v>
      </c>
      <c r="BL126" s="71" t="s">
        <v>863</v>
      </c>
      <c r="BM126" s="71" t="s">
        <v>896</v>
      </c>
    </row>
    <row r="127" spans="2:65" s="6" customFormat="1" ht="15.75" customHeight="1">
      <c r="B127" s="19"/>
      <c r="C127" s="107" t="s">
        <v>899</v>
      </c>
      <c r="D127" s="107" t="s">
        <v>859</v>
      </c>
      <c r="E127" s="105" t="s">
        <v>953</v>
      </c>
      <c r="F127" s="106" t="s">
        <v>954</v>
      </c>
      <c r="G127" s="107" t="s">
        <v>921</v>
      </c>
      <c r="H127" s="108">
        <v>994.495</v>
      </c>
      <c r="I127" s="109"/>
      <c r="J127" s="109">
        <f>ROUND($I$127*$H$127,2)</f>
        <v>0</v>
      </c>
      <c r="K127" s="106" t="s">
        <v>922</v>
      </c>
      <c r="L127" s="19"/>
      <c r="M127" s="110"/>
      <c r="N127" s="111" t="s">
        <v>790</v>
      </c>
      <c r="O127" s="112">
        <v>0.077</v>
      </c>
      <c r="P127" s="112">
        <f>$O$127*$H$127</f>
        <v>76.576115</v>
      </c>
      <c r="Q127" s="112">
        <v>0.00382</v>
      </c>
      <c r="R127" s="112">
        <f>$Q$127*$H$127</f>
        <v>3.7989709</v>
      </c>
      <c r="S127" s="112">
        <v>0</v>
      </c>
      <c r="T127" s="113">
        <f>$S$127*$H$127</f>
        <v>0</v>
      </c>
      <c r="AR127" s="71" t="s">
        <v>863</v>
      </c>
      <c r="AT127" s="71" t="s">
        <v>859</v>
      </c>
      <c r="AU127" s="71" t="s">
        <v>828</v>
      </c>
      <c r="AY127" s="71" t="s">
        <v>858</v>
      </c>
      <c r="BE127" s="114">
        <f>IF($N$127="základní",$J$127,0)</f>
        <v>0</v>
      </c>
      <c r="BF127" s="114">
        <f>IF($N$127="snížená",$J$127,0)</f>
        <v>0</v>
      </c>
      <c r="BG127" s="114">
        <f>IF($N$127="zákl. přenesená",$J$127,0)</f>
        <v>0</v>
      </c>
      <c r="BH127" s="114">
        <f>IF($N$127="sníž. přenesená",$J$127,0)</f>
        <v>0</v>
      </c>
      <c r="BI127" s="114">
        <f>IF($N$127="nulová",$J$127,0)</f>
        <v>0</v>
      </c>
      <c r="BJ127" s="71" t="s">
        <v>828</v>
      </c>
      <c r="BK127" s="114">
        <f>ROUND($I$127*$H$127,2)</f>
        <v>0</v>
      </c>
      <c r="BL127" s="71" t="s">
        <v>863</v>
      </c>
      <c r="BM127" s="71" t="s">
        <v>955</v>
      </c>
    </row>
    <row r="128" spans="2:65" s="6" customFormat="1" ht="15.75" customHeight="1">
      <c r="B128" s="19"/>
      <c r="C128" s="107" t="s">
        <v>762</v>
      </c>
      <c r="D128" s="107" t="s">
        <v>859</v>
      </c>
      <c r="E128" s="105" t="s">
        <v>956</v>
      </c>
      <c r="F128" s="106" t="s">
        <v>957</v>
      </c>
      <c r="G128" s="107" t="s">
        <v>921</v>
      </c>
      <c r="H128" s="108">
        <v>868.47</v>
      </c>
      <c r="I128" s="109"/>
      <c r="J128" s="109">
        <f>ROUND($I$128*$H$128,2)</f>
        <v>0</v>
      </c>
      <c r="K128" s="106" t="s">
        <v>922</v>
      </c>
      <c r="L128" s="19"/>
      <c r="M128" s="110"/>
      <c r="N128" s="111" t="s">
        <v>790</v>
      </c>
      <c r="O128" s="112">
        <v>0.245</v>
      </c>
      <c r="P128" s="112">
        <f>$O$128*$H$128</f>
        <v>212.77515</v>
      </c>
      <c r="Q128" s="112">
        <v>0.00268</v>
      </c>
      <c r="R128" s="112">
        <f>$Q$128*$H$128</f>
        <v>2.3274996000000003</v>
      </c>
      <c r="S128" s="112">
        <v>0</v>
      </c>
      <c r="T128" s="113">
        <f>$S$128*$H$128</f>
        <v>0</v>
      </c>
      <c r="AR128" s="71" t="s">
        <v>863</v>
      </c>
      <c r="AT128" s="71" t="s">
        <v>859</v>
      </c>
      <c r="AU128" s="71" t="s">
        <v>828</v>
      </c>
      <c r="AY128" s="71" t="s">
        <v>858</v>
      </c>
      <c r="BE128" s="114">
        <f>IF($N$128="základní",$J$128,0)</f>
        <v>0</v>
      </c>
      <c r="BF128" s="114">
        <f>IF($N$128="snížená",$J$128,0)</f>
        <v>0</v>
      </c>
      <c r="BG128" s="114">
        <f>IF($N$128="zákl. přenesená",$J$128,0)</f>
        <v>0</v>
      </c>
      <c r="BH128" s="114">
        <f>IF($N$128="sníž. přenesená",$J$128,0)</f>
        <v>0</v>
      </c>
      <c r="BI128" s="114">
        <f>IF($N$128="nulová",$J$128,0)</f>
        <v>0</v>
      </c>
      <c r="BJ128" s="71" t="s">
        <v>828</v>
      </c>
      <c r="BK128" s="114">
        <f>ROUND($I$128*$H$128,2)</f>
        <v>0</v>
      </c>
      <c r="BL128" s="71" t="s">
        <v>863</v>
      </c>
      <c r="BM128" s="71" t="s">
        <v>762</v>
      </c>
    </row>
    <row r="129" spans="2:51" s="6" customFormat="1" ht="15.75" customHeight="1">
      <c r="B129" s="125"/>
      <c r="D129" s="126" t="s">
        <v>926</v>
      </c>
      <c r="E129" s="127"/>
      <c r="F129" s="127" t="s">
        <v>958</v>
      </c>
      <c r="H129" s="128">
        <v>868.47</v>
      </c>
      <c r="L129" s="125"/>
      <c r="M129" s="129"/>
      <c r="T129" s="130"/>
      <c r="AT129" s="131" t="s">
        <v>926</v>
      </c>
      <c r="AU129" s="131" t="s">
        <v>828</v>
      </c>
      <c r="AV129" s="131" t="s">
        <v>828</v>
      </c>
      <c r="AW129" s="131" t="s">
        <v>838</v>
      </c>
      <c r="AX129" s="131" t="s">
        <v>818</v>
      </c>
      <c r="AY129" s="131" t="s">
        <v>858</v>
      </c>
    </row>
    <row r="130" spans="2:51" s="6" customFormat="1" ht="15.75" customHeight="1">
      <c r="B130" s="132"/>
      <c r="D130" s="133" t="s">
        <v>926</v>
      </c>
      <c r="E130" s="134"/>
      <c r="F130" s="135" t="s">
        <v>928</v>
      </c>
      <c r="H130" s="134"/>
      <c r="L130" s="132"/>
      <c r="M130" s="136"/>
      <c r="T130" s="137"/>
      <c r="AT130" s="134" t="s">
        <v>926</v>
      </c>
      <c r="AU130" s="134" t="s">
        <v>828</v>
      </c>
      <c r="AV130" s="134" t="s">
        <v>824</v>
      </c>
      <c r="AW130" s="134" t="s">
        <v>838</v>
      </c>
      <c r="AX130" s="134" t="s">
        <v>818</v>
      </c>
      <c r="AY130" s="134" t="s">
        <v>858</v>
      </c>
    </row>
    <row r="131" spans="2:51" s="6" customFormat="1" ht="15.75" customHeight="1">
      <c r="B131" s="138"/>
      <c r="D131" s="133" t="s">
        <v>926</v>
      </c>
      <c r="E131" s="139"/>
      <c r="F131" s="140" t="s">
        <v>928</v>
      </c>
      <c r="H131" s="141">
        <v>868.47</v>
      </c>
      <c r="L131" s="138"/>
      <c r="M131" s="142"/>
      <c r="T131" s="143"/>
      <c r="AT131" s="139" t="s">
        <v>926</v>
      </c>
      <c r="AU131" s="139" t="s">
        <v>828</v>
      </c>
      <c r="AV131" s="139" t="s">
        <v>863</v>
      </c>
      <c r="AW131" s="139" t="s">
        <v>838</v>
      </c>
      <c r="AX131" s="139" t="s">
        <v>824</v>
      </c>
      <c r="AY131" s="139" t="s">
        <v>858</v>
      </c>
    </row>
    <row r="132" spans="2:65" s="6" customFormat="1" ht="15.75" customHeight="1">
      <c r="B132" s="19"/>
      <c r="C132" s="104" t="s">
        <v>959</v>
      </c>
      <c r="D132" s="104" t="s">
        <v>859</v>
      </c>
      <c r="E132" s="105" t="s">
        <v>960</v>
      </c>
      <c r="F132" s="106" t="s">
        <v>961</v>
      </c>
      <c r="G132" s="107" t="s">
        <v>921</v>
      </c>
      <c r="H132" s="108">
        <v>298.349</v>
      </c>
      <c r="I132" s="109"/>
      <c r="J132" s="109">
        <f>ROUND($I$132*$H$132,2)</f>
        <v>0</v>
      </c>
      <c r="K132" s="106"/>
      <c r="L132" s="19"/>
      <c r="M132" s="110"/>
      <c r="N132" s="111" t="s">
        <v>790</v>
      </c>
      <c r="O132" s="112">
        <v>0</v>
      </c>
      <c r="P132" s="112">
        <f>$O$132*$H$132</f>
        <v>0</v>
      </c>
      <c r="Q132" s="112">
        <v>0</v>
      </c>
      <c r="R132" s="112">
        <f>$Q$132*$H$132</f>
        <v>0</v>
      </c>
      <c r="S132" s="112">
        <v>0</v>
      </c>
      <c r="T132" s="113">
        <f>$S$132*$H$132</f>
        <v>0</v>
      </c>
      <c r="AR132" s="71" t="s">
        <v>863</v>
      </c>
      <c r="AT132" s="71" t="s">
        <v>859</v>
      </c>
      <c r="AU132" s="71" t="s">
        <v>828</v>
      </c>
      <c r="AY132" s="6" t="s">
        <v>858</v>
      </c>
      <c r="BE132" s="114">
        <f>IF($N$132="základní",$J$132,0)</f>
        <v>0</v>
      </c>
      <c r="BF132" s="114">
        <f>IF($N$132="snížená",$J$132,0)</f>
        <v>0</v>
      </c>
      <c r="BG132" s="114">
        <f>IF($N$132="zákl. přenesená",$J$132,0)</f>
        <v>0</v>
      </c>
      <c r="BH132" s="114">
        <f>IF($N$132="sníž. přenesená",$J$132,0)</f>
        <v>0</v>
      </c>
      <c r="BI132" s="114">
        <f>IF($N$132="nulová",$J$132,0)</f>
        <v>0</v>
      </c>
      <c r="BJ132" s="71" t="s">
        <v>828</v>
      </c>
      <c r="BK132" s="114">
        <f>ROUND($I$132*$H$132,2)</f>
        <v>0</v>
      </c>
      <c r="BL132" s="71" t="s">
        <v>863</v>
      </c>
      <c r="BM132" s="71" t="s">
        <v>959</v>
      </c>
    </row>
    <row r="133" spans="2:51" s="6" customFormat="1" ht="15.75" customHeight="1">
      <c r="B133" s="132"/>
      <c r="D133" s="126" t="s">
        <v>926</v>
      </c>
      <c r="E133" s="135"/>
      <c r="F133" s="135" t="s">
        <v>962</v>
      </c>
      <c r="H133" s="134"/>
      <c r="L133" s="132"/>
      <c r="M133" s="136"/>
      <c r="T133" s="137"/>
      <c r="AT133" s="134" t="s">
        <v>926</v>
      </c>
      <c r="AU133" s="134" t="s">
        <v>828</v>
      </c>
      <c r="AV133" s="134" t="s">
        <v>824</v>
      </c>
      <c r="AW133" s="134" t="s">
        <v>838</v>
      </c>
      <c r="AX133" s="134" t="s">
        <v>818</v>
      </c>
      <c r="AY133" s="134" t="s">
        <v>858</v>
      </c>
    </row>
    <row r="134" spans="2:51" s="6" customFormat="1" ht="15.75" customHeight="1">
      <c r="B134" s="125"/>
      <c r="D134" s="133" t="s">
        <v>926</v>
      </c>
      <c r="E134" s="131"/>
      <c r="F134" s="127" t="s">
        <v>963</v>
      </c>
      <c r="H134" s="128">
        <v>298.3485</v>
      </c>
      <c r="L134" s="125"/>
      <c r="M134" s="129"/>
      <c r="T134" s="130"/>
      <c r="AT134" s="131" t="s">
        <v>926</v>
      </c>
      <c r="AU134" s="131" t="s">
        <v>828</v>
      </c>
      <c r="AV134" s="131" t="s">
        <v>828</v>
      </c>
      <c r="AW134" s="131" t="s">
        <v>838</v>
      </c>
      <c r="AX134" s="131" t="s">
        <v>818</v>
      </c>
      <c r="AY134" s="131" t="s">
        <v>858</v>
      </c>
    </row>
    <row r="135" spans="2:51" s="6" customFormat="1" ht="15.75" customHeight="1">
      <c r="B135" s="132"/>
      <c r="D135" s="133" t="s">
        <v>926</v>
      </c>
      <c r="E135" s="134"/>
      <c r="F135" s="135" t="s">
        <v>928</v>
      </c>
      <c r="H135" s="134"/>
      <c r="L135" s="132"/>
      <c r="M135" s="136"/>
      <c r="T135" s="137"/>
      <c r="AT135" s="134" t="s">
        <v>926</v>
      </c>
      <c r="AU135" s="134" t="s">
        <v>828</v>
      </c>
      <c r="AV135" s="134" t="s">
        <v>824</v>
      </c>
      <c r="AW135" s="134" t="s">
        <v>838</v>
      </c>
      <c r="AX135" s="134" t="s">
        <v>818</v>
      </c>
      <c r="AY135" s="134" t="s">
        <v>858</v>
      </c>
    </row>
    <row r="136" spans="2:51" s="6" customFormat="1" ht="15.75" customHeight="1">
      <c r="B136" s="138"/>
      <c r="D136" s="133" t="s">
        <v>926</v>
      </c>
      <c r="E136" s="139"/>
      <c r="F136" s="140" t="s">
        <v>928</v>
      </c>
      <c r="H136" s="141">
        <v>298.3485</v>
      </c>
      <c r="L136" s="138"/>
      <c r="M136" s="142"/>
      <c r="T136" s="143"/>
      <c r="AT136" s="139" t="s">
        <v>926</v>
      </c>
      <c r="AU136" s="139" t="s">
        <v>828</v>
      </c>
      <c r="AV136" s="139" t="s">
        <v>863</v>
      </c>
      <c r="AW136" s="139" t="s">
        <v>838</v>
      </c>
      <c r="AX136" s="139" t="s">
        <v>824</v>
      </c>
      <c r="AY136" s="139" t="s">
        <v>858</v>
      </c>
    </row>
    <row r="137" spans="2:65" s="6" customFormat="1" ht="15.75" customHeight="1">
      <c r="B137" s="19"/>
      <c r="C137" s="104" t="s">
        <v>964</v>
      </c>
      <c r="D137" s="104" t="s">
        <v>859</v>
      </c>
      <c r="E137" s="105" t="s">
        <v>965</v>
      </c>
      <c r="F137" s="106" t="s">
        <v>966</v>
      </c>
      <c r="G137" s="107" t="s">
        <v>921</v>
      </c>
      <c r="H137" s="108">
        <v>994.495</v>
      </c>
      <c r="I137" s="109"/>
      <c r="J137" s="109">
        <f>ROUND($I$137*$H$137,2)</f>
        <v>0</v>
      </c>
      <c r="K137" s="106"/>
      <c r="L137" s="19"/>
      <c r="M137" s="110"/>
      <c r="N137" s="111" t="s">
        <v>790</v>
      </c>
      <c r="O137" s="112">
        <v>0</v>
      </c>
      <c r="P137" s="112">
        <f>$O$137*$H$137</f>
        <v>0</v>
      </c>
      <c r="Q137" s="112">
        <v>0</v>
      </c>
      <c r="R137" s="112">
        <f>$Q$137*$H$137</f>
        <v>0</v>
      </c>
      <c r="S137" s="112">
        <v>0</v>
      </c>
      <c r="T137" s="113">
        <f>$S$137*$H$137</f>
        <v>0</v>
      </c>
      <c r="AR137" s="71" t="s">
        <v>863</v>
      </c>
      <c r="AT137" s="71" t="s">
        <v>859</v>
      </c>
      <c r="AU137" s="71" t="s">
        <v>828</v>
      </c>
      <c r="AY137" s="6" t="s">
        <v>858</v>
      </c>
      <c r="BE137" s="114">
        <f>IF($N$137="základní",$J$137,0)</f>
        <v>0</v>
      </c>
      <c r="BF137" s="114">
        <f>IF($N$137="snížená",$J$137,0)</f>
        <v>0</v>
      </c>
      <c r="BG137" s="114">
        <f>IF($N$137="zákl. přenesená",$J$137,0)</f>
        <v>0</v>
      </c>
      <c r="BH137" s="114">
        <f>IF($N$137="sníž. přenesená",$J$137,0)</f>
        <v>0</v>
      </c>
      <c r="BI137" s="114">
        <f>IF($N$137="nulová",$J$137,0)</f>
        <v>0</v>
      </c>
      <c r="BJ137" s="71" t="s">
        <v>828</v>
      </c>
      <c r="BK137" s="114">
        <f>ROUND($I$137*$H$137,2)</f>
        <v>0</v>
      </c>
      <c r="BL137" s="71" t="s">
        <v>863</v>
      </c>
      <c r="BM137" s="71" t="s">
        <v>964</v>
      </c>
    </row>
    <row r="138" spans="2:51" s="6" customFormat="1" ht="15.75" customHeight="1">
      <c r="B138" s="132"/>
      <c r="D138" s="126" t="s">
        <v>926</v>
      </c>
      <c r="E138" s="135"/>
      <c r="F138" s="135" t="s">
        <v>962</v>
      </c>
      <c r="H138" s="134"/>
      <c r="L138" s="132"/>
      <c r="M138" s="136"/>
      <c r="T138" s="137"/>
      <c r="AT138" s="134" t="s">
        <v>926</v>
      </c>
      <c r="AU138" s="134" t="s">
        <v>828</v>
      </c>
      <c r="AV138" s="134" t="s">
        <v>824</v>
      </c>
      <c r="AW138" s="134" t="s">
        <v>838</v>
      </c>
      <c r="AX138" s="134" t="s">
        <v>818</v>
      </c>
      <c r="AY138" s="134" t="s">
        <v>858</v>
      </c>
    </row>
    <row r="139" spans="2:51" s="6" customFormat="1" ht="15.75" customHeight="1">
      <c r="B139" s="125"/>
      <c r="D139" s="133" t="s">
        <v>926</v>
      </c>
      <c r="E139" s="131"/>
      <c r="F139" s="127" t="s">
        <v>967</v>
      </c>
      <c r="H139" s="128">
        <v>994.495</v>
      </c>
      <c r="L139" s="125"/>
      <c r="M139" s="129"/>
      <c r="T139" s="130"/>
      <c r="AT139" s="131" t="s">
        <v>926</v>
      </c>
      <c r="AU139" s="131" t="s">
        <v>828</v>
      </c>
      <c r="AV139" s="131" t="s">
        <v>828</v>
      </c>
      <c r="AW139" s="131" t="s">
        <v>838</v>
      </c>
      <c r="AX139" s="131" t="s">
        <v>818</v>
      </c>
      <c r="AY139" s="131" t="s">
        <v>858</v>
      </c>
    </row>
    <row r="140" spans="2:51" s="6" customFormat="1" ht="15.75" customHeight="1">
      <c r="B140" s="132"/>
      <c r="D140" s="133" t="s">
        <v>926</v>
      </c>
      <c r="E140" s="134"/>
      <c r="F140" s="135" t="s">
        <v>928</v>
      </c>
      <c r="H140" s="134"/>
      <c r="L140" s="132"/>
      <c r="M140" s="136"/>
      <c r="T140" s="137"/>
      <c r="AT140" s="134" t="s">
        <v>926</v>
      </c>
      <c r="AU140" s="134" t="s">
        <v>828</v>
      </c>
      <c r="AV140" s="134" t="s">
        <v>824</v>
      </c>
      <c r="AW140" s="134" t="s">
        <v>838</v>
      </c>
      <c r="AX140" s="134" t="s">
        <v>818</v>
      </c>
      <c r="AY140" s="134" t="s">
        <v>858</v>
      </c>
    </row>
    <row r="141" spans="2:51" s="6" customFormat="1" ht="15.75" customHeight="1">
      <c r="B141" s="138"/>
      <c r="D141" s="133" t="s">
        <v>926</v>
      </c>
      <c r="E141" s="139"/>
      <c r="F141" s="140" t="s">
        <v>928</v>
      </c>
      <c r="H141" s="141">
        <v>994.495</v>
      </c>
      <c r="L141" s="138"/>
      <c r="M141" s="142"/>
      <c r="T141" s="143"/>
      <c r="AT141" s="139" t="s">
        <v>926</v>
      </c>
      <c r="AU141" s="139" t="s">
        <v>828</v>
      </c>
      <c r="AV141" s="139" t="s">
        <v>863</v>
      </c>
      <c r="AW141" s="139" t="s">
        <v>838</v>
      </c>
      <c r="AX141" s="139" t="s">
        <v>824</v>
      </c>
      <c r="AY141" s="139" t="s">
        <v>858</v>
      </c>
    </row>
    <row r="142" spans="2:65" s="6" customFormat="1" ht="15.75" customHeight="1">
      <c r="B142" s="19"/>
      <c r="C142" s="104" t="s">
        <v>968</v>
      </c>
      <c r="D142" s="104" t="s">
        <v>859</v>
      </c>
      <c r="E142" s="105" t="s">
        <v>969</v>
      </c>
      <c r="F142" s="106" t="s">
        <v>970</v>
      </c>
      <c r="G142" s="107" t="s">
        <v>921</v>
      </c>
      <c r="H142" s="108">
        <v>24.64</v>
      </c>
      <c r="I142" s="109"/>
      <c r="J142" s="109">
        <f>ROUND($I$142*$H$142,2)</f>
        <v>0</v>
      </c>
      <c r="K142" s="106"/>
      <c r="L142" s="19"/>
      <c r="M142" s="110"/>
      <c r="N142" s="111" t="s">
        <v>790</v>
      </c>
      <c r="O142" s="112">
        <v>0</v>
      </c>
      <c r="P142" s="112">
        <f>$O$142*$H$142</f>
        <v>0</v>
      </c>
      <c r="Q142" s="112">
        <v>0</v>
      </c>
      <c r="R142" s="112">
        <f>$Q$142*$H$142</f>
        <v>0</v>
      </c>
      <c r="S142" s="112">
        <v>0</v>
      </c>
      <c r="T142" s="113">
        <f>$S$142*$H$142</f>
        <v>0</v>
      </c>
      <c r="AR142" s="71" t="s">
        <v>863</v>
      </c>
      <c r="AT142" s="71" t="s">
        <v>859</v>
      </c>
      <c r="AU142" s="71" t="s">
        <v>828</v>
      </c>
      <c r="AY142" s="6" t="s">
        <v>858</v>
      </c>
      <c r="BE142" s="114">
        <f>IF($N$142="základní",$J$142,0)</f>
        <v>0</v>
      </c>
      <c r="BF142" s="114">
        <f>IF($N$142="snížená",$J$142,0)</f>
        <v>0</v>
      </c>
      <c r="BG142" s="114">
        <f>IF($N$142="zákl. přenesená",$J$142,0)</f>
        <v>0</v>
      </c>
      <c r="BH142" s="114">
        <f>IF($N$142="sníž. přenesená",$J$142,0)</f>
        <v>0</v>
      </c>
      <c r="BI142" s="114">
        <f>IF($N$142="nulová",$J$142,0)</f>
        <v>0</v>
      </c>
      <c r="BJ142" s="71" t="s">
        <v>828</v>
      </c>
      <c r="BK142" s="114">
        <f>ROUND($I$142*$H$142,2)</f>
        <v>0</v>
      </c>
      <c r="BL142" s="71" t="s">
        <v>863</v>
      </c>
      <c r="BM142" s="71" t="s">
        <v>968</v>
      </c>
    </row>
    <row r="143" spans="2:65" s="6" customFormat="1" ht="15.75" customHeight="1">
      <c r="B143" s="19"/>
      <c r="C143" s="107" t="s">
        <v>971</v>
      </c>
      <c r="D143" s="107" t="s">
        <v>859</v>
      </c>
      <c r="E143" s="105" t="s">
        <v>972</v>
      </c>
      <c r="F143" s="106" t="s">
        <v>973</v>
      </c>
      <c r="G143" s="107" t="s">
        <v>921</v>
      </c>
      <c r="H143" s="108">
        <v>994.495</v>
      </c>
      <c r="I143" s="109"/>
      <c r="J143" s="109">
        <f>ROUND($I$143*$H$143,2)</f>
        <v>0</v>
      </c>
      <c r="K143" s="106"/>
      <c r="L143" s="19"/>
      <c r="M143" s="110"/>
      <c r="N143" s="111" t="s">
        <v>790</v>
      </c>
      <c r="O143" s="112">
        <v>0</v>
      </c>
      <c r="P143" s="112">
        <f>$O$143*$H$143</f>
        <v>0</v>
      </c>
      <c r="Q143" s="112">
        <v>0</v>
      </c>
      <c r="R143" s="112">
        <f>$Q$143*$H$143</f>
        <v>0</v>
      </c>
      <c r="S143" s="112">
        <v>0</v>
      </c>
      <c r="T143" s="113">
        <f>$S$143*$H$143</f>
        <v>0</v>
      </c>
      <c r="AR143" s="71" t="s">
        <v>863</v>
      </c>
      <c r="AT143" s="71" t="s">
        <v>859</v>
      </c>
      <c r="AU143" s="71" t="s">
        <v>828</v>
      </c>
      <c r="AY143" s="71" t="s">
        <v>858</v>
      </c>
      <c r="BE143" s="114">
        <f>IF($N$143="základní",$J$143,0)</f>
        <v>0</v>
      </c>
      <c r="BF143" s="114">
        <f>IF($N$143="snížená",$J$143,0)</f>
        <v>0</v>
      </c>
      <c r="BG143" s="114">
        <f>IF($N$143="zákl. přenesená",$J$143,0)</f>
        <v>0</v>
      </c>
      <c r="BH143" s="114">
        <f>IF($N$143="sníž. přenesená",$J$143,0)</f>
        <v>0</v>
      </c>
      <c r="BI143" s="114">
        <f>IF($N$143="nulová",$J$143,0)</f>
        <v>0</v>
      </c>
      <c r="BJ143" s="71" t="s">
        <v>828</v>
      </c>
      <c r="BK143" s="114">
        <f>ROUND($I$143*$H$143,2)</f>
        <v>0</v>
      </c>
      <c r="BL143" s="71" t="s">
        <v>863</v>
      </c>
      <c r="BM143" s="71" t="s">
        <v>971</v>
      </c>
    </row>
    <row r="144" spans="2:65" s="6" customFormat="1" ht="15.75" customHeight="1">
      <c r="B144" s="19"/>
      <c r="C144" s="107" t="s">
        <v>974</v>
      </c>
      <c r="D144" s="107" t="s">
        <v>859</v>
      </c>
      <c r="E144" s="105" t="s">
        <v>975</v>
      </c>
      <c r="F144" s="106" t="s">
        <v>976</v>
      </c>
      <c r="G144" s="107" t="s">
        <v>921</v>
      </c>
      <c r="H144" s="108">
        <v>298.349</v>
      </c>
      <c r="I144" s="109"/>
      <c r="J144" s="109">
        <f>ROUND($I$144*$H$144,2)</f>
        <v>0</v>
      </c>
      <c r="K144" s="106"/>
      <c r="L144" s="19"/>
      <c r="M144" s="110"/>
      <c r="N144" s="111" t="s">
        <v>790</v>
      </c>
      <c r="O144" s="112">
        <v>0</v>
      </c>
      <c r="P144" s="112">
        <f>$O$144*$H$144</f>
        <v>0</v>
      </c>
      <c r="Q144" s="112">
        <v>0</v>
      </c>
      <c r="R144" s="112">
        <f>$Q$144*$H$144</f>
        <v>0</v>
      </c>
      <c r="S144" s="112">
        <v>0</v>
      </c>
      <c r="T144" s="113">
        <f>$S$144*$H$144</f>
        <v>0</v>
      </c>
      <c r="AR144" s="71" t="s">
        <v>863</v>
      </c>
      <c r="AT144" s="71" t="s">
        <v>859</v>
      </c>
      <c r="AU144" s="71" t="s">
        <v>828</v>
      </c>
      <c r="AY144" s="71" t="s">
        <v>858</v>
      </c>
      <c r="BE144" s="114">
        <f>IF($N$144="základní",$J$144,0)</f>
        <v>0</v>
      </c>
      <c r="BF144" s="114">
        <f>IF($N$144="snížená",$J$144,0)</f>
        <v>0</v>
      </c>
      <c r="BG144" s="114">
        <f>IF($N$144="zákl. přenesená",$J$144,0)</f>
        <v>0</v>
      </c>
      <c r="BH144" s="114">
        <f>IF($N$144="sníž. přenesená",$J$144,0)</f>
        <v>0</v>
      </c>
      <c r="BI144" s="114">
        <f>IF($N$144="nulová",$J$144,0)</f>
        <v>0</v>
      </c>
      <c r="BJ144" s="71" t="s">
        <v>828</v>
      </c>
      <c r="BK144" s="114">
        <f>ROUND($I$144*$H$144,2)</f>
        <v>0</v>
      </c>
      <c r="BL144" s="71" t="s">
        <v>863</v>
      </c>
      <c r="BM144" s="71" t="s">
        <v>974</v>
      </c>
    </row>
    <row r="145" spans="2:51" s="6" customFormat="1" ht="15.75" customHeight="1">
      <c r="B145" s="125"/>
      <c r="D145" s="126" t="s">
        <v>926</v>
      </c>
      <c r="E145" s="127"/>
      <c r="F145" s="127" t="s">
        <v>977</v>
      </c>
      <c r="H145" s="128">
        <v>298.3485</v>
      </c>
      <c r="L145" s="125"/>
      <c r="M145" s="129"/>
      <c r="T145" s="130"/>
      <c r="AT145" s="131" t="s">
        <v>926</v>
      </c>
      <c r="AU145" s="131" t="s">
        <v>828</v>
      </c>
      <c r="AV145" s="131" t="s">
        <v>828</v>
      </c>
      <c r="AW145" s="131" t="s">
        <v>838</v>
      </c>
      <c r="AX145" s="131" t="s">
        <v>818</v>
      </c>
      <c r="AY145" s="131" t="s">
        <v>858</v>
      </c>
    </row>
    <row r="146" spans="2:51" s="6" customFormat="1" ht="15.75" customHeight="1">
      <c r="B146" s="132"/>
      <c r="D146" s="133" t="s">
        <v>926</v>
      </c>
      <c r="E146" s="134"/>
      <c r="F146" s="135" t="s">
        <v>928</v>
      </c>
      <c r="H146" s="134"/>
      <c r="L146" s="132"/>
      <c r="M146" s="136"/>
      <c r="T146" s="137"/>
      <c r="AT146" s="134" t="s">
        <v>926</v>
      </c>
      <c r="AU146" s="134" t="s">
        <v>828</v>
      </c>
      <c r="AV146" s="134" t="s">
        <v>824</v>
      </c>
      <c r="AW146" s="134" t="s">
        <v>838</v>
      </c>
      <c r="AX146" s="134" t="s">
        <v>818</v>
      </c>
      <c r="AY146" s="134" t="s">
        <v>858</v>
      </c>
    </row>
    <row r="147" spans="2:51" s="6" customFormat="1" ht="15.75" customHeight="1">
      <c r="B147" s="138"/>
      <c r="D147" s="133" t="s">
        <v>926</v>
      </c>
      <c r="E147" s="139"/>
      <c r="F147" s="140" t="s">
        <v>928</v>
      </c>
      <c r="H147" s="141">
        <v>298.3485</v>
      </c>
      <c r="L147" s="138"/>
      <c r="M147" s="142"/>
      <c r="T147" s="143"/>
      <c r="AT147" s="139" t="s">
        <v>926</v>
      </c>
      <c r="AU147" s="139" t="s">
        <v>828</v>
      </c>
      <c r="AV147" s="139" t="s">
        <v>863</v>
      </c>
      <c r="AW147" s="139" t="s">
        <v>838</v>
      </c>
      <c r="AX147" s="139" t="s">
        <v>824</v>
      </c>
      <c r="AY147" s="139" t="s">
        <v>858</v>
      </c>
    </row>
    <row r="148" spans="2:65" s="6" customFormat="1" ht="15.75" customHeight="1">
      <c r="B148" s="19"/>
      <c r="C148" s="104" t="s">
        <v>761</v>
      </c>
      <c r="D148" s="104" t="s">
        <v>859</v>
      </c>
      <c r="E148" s="105" t="s">
        <v>978</v>
      </c>
      <c r="F148" s="106" t="s">
        <v>979</v>
      </c>
      <c r="G148" s="107" t="s">
        <v>921</v>
      </c>
      <c r="H148" s="108">
        <v>994.495</v>
      </c>
      <c r="I148" s="109"/>
      <c r="J148" s="109">
        <f>ROUND($I$148*$H$148,2)</f>
        <v>0</v>
      </c>
      <c r="K148" s="106"/>
      <c r="L148" s="19"/>
      <c r="M148" s="110"/>
      <c r="N148" s="111" t="s">
        <v>790</v>
      </c>
      <c r="O148" s="112">
        <v>0</v>
      </c>
      <c r="P148" s="112">
        <f>$O$148*$H$148</f>
        <v>0</v>
      </c>
      <c r="Q148" s="112">
        <v>0</v>
      </c>
      <c r="R148" s="112">
        <f>$Q$148*$H$148</f>
        <v>0</v>
      </c>
      <c r="S148" s="112">
        <v>0</v>
      </c>
      <c r="T148" s="113">
        <f>$S$148*$H$148</f>
        <v>0</v>
      </c>
      <c r="AR148" s="71" t="s">
        <v>863</v>
      </c>
      <c r="AT148" s="71" t="s">
        <v>859</v>
      </c>
      <c r="AU148" s="71" t="s">
        <v>828</v>
      </c>
      <c r="AY148" s="6" t="s">
        <v>858</v>
      </c>
      <c r="BE148" s="114">
        <f>IF($N$148="základní",$J$148,0)</f>
        <v>0</v>
      </c>
      <c r="BF148" s="114">
        <f>IF($N$148="snížená",$J$148,0)</f>
        <v>0</v>
      </c>
      <c r="BG148" s="114">
        <f>IF($N$148="zákl. přenesená",$J$148,0)</f>
        <v>0</v>
      </c>
      <c r="BH148" s="114">
        <f>IF($N$148="sníž. přenesená",$J$148,0)</f>
        <v>0</v>
      </c>
      <c r="BI148" s="114">
        <f>IF($N$148="nulová",$J$148,0)</f>
        <v>0</v>
      </c>
      <c r="BJ148" s="71" t="s">
        <v>828</v>
      </c>
      <c r="BK148" s="114">
        <f>ROUND($I$148*$H$148,2)</f>
        <v>0</v>
      </c>
      <c r="BL148" s="71" t="s">
        <v>863</v>
      </c>
      <c r="BM148" s="71" t="s">
        <v>761</v>
      </c>
    </row>
    <row r="149" spans="2:65" s="6" customFormat="1" ht="15.75" customHeight="1">
      <c r="B149" s="19"/>
      <c r="C149" s="107" t="s">
        <v>980</v>
      </c>
      <c r="D149" s="107" t="s">
        <v>859</v>
      </c>
      <c r="E149" s="105" t="s">
        <v>981</v>
      </c>
      <c r="F149" s="106" t="s">
        <v>982</v>
      </c>
      <c r="G149" s="107" t="s">
        <v>921</v>
      </c>
      <c r="H149" s="108">
        <v>126.025</v>
      </c>
      <c r="I149" s="109"/>
      <c r="J149" s="109">
        <f>ROUND($I$149*$H$149,2)</f>
        <v>0</v>
      </c>
      <c r="K149" s="106" t="s">
        <v>922</v>
      </c>
      <c r="L149" s="19"/>
      <c r="M149" s="110"/>
      <c r="N149" s="111" t="s">
        <v>790</v>
      </c>
      <c r="O149" s="112">
        <v>0.385</v>
      </c>
      <c r="P149" s="112">
        <f>$O$149*$H$149</f>
        <v>48.519625000000005</v>
      </c>
      <c r="Q149" s="112">
        <v>0.00618</v>
      </c>
      <c r="R149" s="112">
        <f>$Q$149*$H$149</f>
        <v>0.7788345</v>
      </c>
      <c r="S149" s="112">
        <v>0</v>
      </c>
      <c r="T149" s="113">
        <f>$S$149*$H$149</f>
        <v>0</v>
      </c>
      <c r="AR149" s="71" t="s">
        <v>863</v>
      </c>
      <c r="AT149" s="71" t="s">
        <v>859</v>
      </c>
      <c r="AU149" s="71" t="s">
        <v>828</v>
      </c>
      <c r="AY149" s="71" t="s">
        <v>858</v>
      </c>
      <c r="BE149" s="114">
        <f>IF($N$149="základní",$J$149,0)</f>
        <v>0</v>
      </c>
      <c r="BF149" s="114">
        <f>IF($N$149="snížená",$J$149,0)</f>
        <v>0</v>
      </c>
      <c r="BG149" s="114">
        <f>IF($N$149="zákl. přenesená",$J$149,0)</f>
        <v>0</v>
      </c>
      <c r="BH149" s="114">
        <f>IF($N$149="sníž. přenesená",$J$149,0)</f>
        <v>0</v>
      </c>
      <c r="BI149" s="114">
        <f>IF($N$149="nulová",$J$149,0)</f>
        <v>0</v>
      </c>
      <c r="BJ149" s="71" t="s">
        <v>828</v>
      </c>
      <c r="BK149" s="114">
        <f>ROUND($I$149*$H$149,2)</f>
        <v>0</v>
      </c>
      <c r="BL149" s="71" t="s">
        <v>863</v>
      </c>
      <c r="BM149" s="71" t="s">
        <v>980</v>
      </c>
    </row>
    <row r="150" spans="2:51" s="6" customFormat="1" ht="15.75" customHeight="1">
      <c r="B150" s="125"/>
      <c r="D150" s="126" t="s">
        <v>926</v>
      </c>
      <c r="E150" s="127"/>
      <c r="F150" s="127" t="s">
        <v>983</v>
      </c>
      <c r="H150" s="128">
        <v>126.025</v>
      </c>
      <c r="L150" s="125"/>
      <c r="M150" s="129"/>
      <c r="T150" s="130"/>
      <c r="AT150" s="131" t="s">
        <v>926</v>
      </c>
      <c r="AU150" s="131" t="s">
        <v>828</v>
      </c>
      <c r="AV150" s="131" t="s">
        <v>828</v>
      </c>
      <c r="AW150" s="131" t="s">
        <v>838</v>
      </c>
      <c r="AX150" s="131" t="s">
        <v>818</v>
      </c>
      <c r="AY150" s="131" t="s">
        <v>858</v>
      </c>
    </row>
    <row r="151" spans="2:51" s="6" customFormat="1" ht="15.75" customHeight="1">
      <c r="B151" s="132"/>
      <c r="D151" s="133" t="s">
        <v>926</v>
      </c>
      <c r="E151" s="134"/>
      <c r="F151" s="135" t="s">
        <v>928</v>
      </c>
      <c r="H151" s="134"/>
      <c r="L151" s="132"/>
      <c r="M151" s="136"/>
      <c r="T151" s="137"/>
      <c r="AT151" s="134" t="s">
        <v>926</v>
      </c>
      <c r="AU151" s="134" t="s">
        <v>828</v>
      </c>
      <c r="AV151" s="134" t="s">
        <v>824</v>
      </c>
      <c r="AW151" s="134" t="s">
        <v>838</v>
      </c>
      <c r="AX151" s="134" t="s">
        <v>818</v>
      </c>
      <c r="AY151" s="134" t="s">
        <v>858</v>
      </c>
    </row>
    <row r="152" spans="2:51" s="6" customFormat="1" ht="15.75" customHeight="1">
      <c r="B152" s="138"/>
      <c r="D152" s="133" t="s">
        <v>926</v>
      </c>
      <c r="E152" s="139"/>
      <c r="F152" s="140" t="s">
        <v>928</v>
      </c>
      <c r="H152" s="141">
        <v>126.025</v>
      </c>
      <c r="L152" s="138"/>
      <c r="M152" s="142"/>
      <c r="T152" s="143"/>
      <c r="AT152" s="139" t="s">
        <v>926</v>
      </c>
      <c r="AU152" s="139" t="s">
        <v>828</v>
      </c>
      <c r="AV152" s="139" t="s">
        <v>863</v>
      </c>
      <c r="AW152" s="139" t="s">
        <v>838</v>
      </c>
      <c r="AX152" s="139" t="s">
        <v>824</v>
      </c>
      <c r="AY152" s="139" t="s">
        <v>858</v>
      </c>
    </row>
    <row r="153" spans="2:65" s="6" customFormat="1" ht="27" customHeight="1">
      <c r="B153" s="19"/>
      <c r="C153" s="104" t="s">
        <v>828</v>
      </c>
      <c r="D153" s="104" t="s">
        <v>859</v>
      </c>
      <c r="E153" s="105" t="s">
        <v>152</v>
      </c>
      <c r="F153" s="106" t="s">
        <v>153</v>
      </c>
      <c r="G153" s="107" t="s">
        <v>921</v>
      </c>
      <c r="H153" s="108">
        <v>10.12</v>
      </c>
      <c r="I153" s="109"/>
      <c r="J153" s="109">
        <f>H153*I153</f>
        <v>0</v>
      </c>
      <c r="K153" s="106"/>
      <c r="L153" s="19"/>
      <c r="M153" s="110"/>
      <c r="N153" s="111" t="s">
        <v>790</v>
      </c>
      <c r="O153" s="112">
        <v>0</v>
      </c>
      <c r="P153" s="112">
        <f>$O$96*$H$96</f>
        <v>0</v>
      </c>
      <c r="Q153" s="112">
        <v>0</v>
      </c>
      <c r="R153" s="112">
        <f>$Q$96*$H$96</f>
        <v>0</v>
      </c>
      <c r="S153" s="112">
        <v>0</v>
      </c>
      <c r="T153" s="113">
        <f>$S$96*$H$96</f>
        <v>0</v>
      </c>
      <c r="AR153" s="71" t="s">
        <v>863</v>
      </c>
      <c r="AT153" s="71" t="s">
        <v>859</v>
      </c>
      <c r="AU153" s="71" t="s">
        <v>828</v>
      </c>
      <c r="AY153" s="6" t="s">
        <v>858</v>
      </c>
      <c r="BE153" s="114">
        <f>IF($N$96="základní",$J$96,0)</f>
        <v>0</v>
      </c>
      <c r="BF153" s="114">
        <f>IF($N$96="snížená",$J$96,0)</f>
        <v>0</v>
      </c>
      <c r="BG153" s="114">
        <f>IF($N$96="zákl. přenesená",$J$96,0)</f>
        <v>0</v>
      </c>
      <c r="BH153" s="114">
        <f>IF($N$96="sníž. přenesená",$J$96,0)</f>
        <v>0</v>
      </c>
      <c r="BI153" s="114">
        <f>IF($N$96="nulová",$J$96,0)</f>
        <v>0</v>
      </c>
      <c r="BJ153" s="71" t="s">
        <v>828</v>
      </c>
      <c r="BK153" s="114">
        <f>ROUND($I$96*$H$96,2)</f>
        <v>0</v>
      </c>
      <c r="BL153" s="71" t="s">
        <v>863</v>
      </c>
      <c r="BM153" s="71" t="s">
        <v>828</v>
      </c>
    </row>
    <row r="154" spans="2:51" s="6" customFormat="1" ht="15.75" customHeight="1">
      <c r="B154" s="132"/>
      <c r="D154" s="126" t="s">
        <v>926</v>
      </c>
      <c r="E154" s="135"/>
      <c r="F154" s="135" t="s">
        <v>962</v>
      </c>
      <c r="H154" s="134"/>
      <c r="L154" s="132"/>
      <c r="M154" s="136"/>
      <c r="T154" s="137"/>
      <c r="AT154" s="134" t="s">
        <v>926</v>
      </c>
      <c r="AU154" s="134" t="s">
        <v>828</v>
      </c>
      <c r="AV154" s="134" t="s">
        <v>824</v>
      </c>
      <c r="AW154" s="134" t="s">
        <v>838</v>
      </c>
      <c r="AX154" s="134" t="s">
        <v>818</v>
      </c>
      <c r="AY154" s="134" t="s">
        <v>858</v>
      </c>
    </row>
    <row r="155" spans="2:51" s="6" customFormat="1" ht="15.75" customHeight="1">
      <c r="B155" s="125"/>
      <c r="D155" s="133" t="s">
        <v>926</v>
      </c>
      <c r="E155" s="131"/>
      <c r="F155" s="127" t="s">
        <v>154</v>
      </c>
      <c r="H155" s="128">
        <v>10.12</v>
      </c>
      <c r="L155" s="125"/>
      <c r="M155" s="129"/>
      <c r="T155" s="130"/>
      <c r="AT155" s="131" t="s">
        <v>926</v>
      </c>
      <c r="AU155" s="131" t="s">
        <v>828</v>
      </c>
      <c r="AV155" s="131" t="s">
        <v>828</v>
      </c>
      <c r="AW155" s="131" t="s">
        <v>838</v>
      </c>
      <c r="AX155" s="131" t="s">
        <v>818</v>
      </c>
      <c r="AY155" s="131" t="s">
        <v>858</v>
      </c>
    </row>
    <row r="156" spans="2:51" s="6" customFormat="1" ht="15.75" customHeight="1">
      <c r="B156" s="132"/>
      <c r="D156" s="133" t="s">
        <v>926</v>
      </c>
      <c r="E156" s="134"/>
      <c r="F156" s="135" t="s">
        <v>928</v>
      </c>
      <c r="H156" s="134"/>
      <c r="L156" s="132"/>
      <c r="M156" s="136"/>
      <c r="T156" s="137"/>
      <c r="AT156" s="134" t="s">
        <v>926</v>
      </c>
      <c r="AU156" s="134" t="s">
        <v>828</v>
      </c>
      <c r="AV156" s="134" t="s">
        <v>824</v>
      </c>
      <c r="AW156" s="134" t="s">
        <v>838</v>
      </c>
      <c r="AX156" s="134" t="s">
        <v>818</v>
      </c>
      <c r="AY156" s="134" t="s">
        <v>858</v>
      </c>
    </row>
    <row r="157" spans="2:51" s="6" customFormat="1" ht="15.75" customHeight="1">
      <c r="B157" s="138"/>
      <c r="D157" s="133" t="s">
        <v>926</v>
      </c>
      <c r="E157" s="139"/>
      <c r="F157" s="140" t="s">
        <v>928</v>
      </c>
      <c r="H157" s="141">
        <v>10.12</v>
      </c>
      <c r="L157" s="138"/>
      <c r="M157" s="142"/>
      <c r="T157" s="143"/>
      <c r="AT157" s="139" t="s">
        <v>926</v>
      </c>
      <c r="AU157" s="139" t="s">
        <v>828</v>
      </c>
      <c r="AV157" s="139" t="s">
        <v>863</v>
      </c>
      <c r="AW157" s="139" t="s">
        <v>838</v>
      </c>
      <c r="AX157" s="139" t="s">
        <v>824</v>
      </c>
      <c r="AY157" s="139" t="s">
        <v>858</v>
      </c>
    </row>
    <row r="158" spans="2:65" s="6" customFormat="1" ht="15.75" customHeight="1">
      <c r="B158" s="19"/>
      <c r="C158" s="104" t="s">
        <v>984</v>
      </c>
      <c r="D158" s="104" t="s">
        <v>859</v>
      </c>
      <c r="E158" s="105" t="s">
        <v>985</v>
      </c>
      <c r="F158" s="106" t="s">
        <v>986</v>
      </c>
      <c r="G158" s="107" t="s">
        <v>921</v>
      </c>
      <c r="H158" s="108">
        <v>168.48</v>
      </c>
      <c r="I158" s="109"/>
      <c r="J158" s="109">
        <f>ROUND($I$158*$H$158,2)</f>
        <v>0</v>
      </c>
      <c r="K158" s="106" t="s">
        <v>922</v>
      </c>
      <c r="L158" s="19"/>
      <c r="M158" s="110"/>
      <c r="N158" s="111" t="s">
        <v>790</v>
      </c>
      <c r="O158" s="112">
        <v>0.06</v>
      </c>
      <c r="P158" s="112">
        <f>$O$158*$H$158</f>
        <v>10.108799999999999</v>
      </c>
      <c r="Q158" s="112">
        <v>0.00012</v>
      </c>
      <c r="R158" s="112">
        <f>$Q$158*$H$158</f>
        <v>0.0202176</v>
      </c>
      <c r="S158" s="112">
        <v>0</v>
      </c>
      <c r="T158" s="113">
        <f>$S$158*$H$158</f>
        <v>0</v>
      </c>
      <c r="AR158" s="71" t="s">
        <v>863</v>
      </c>
      <c r="AT158" s="71" t="s">
        <v>859</v>
      </c>
      <c r="AU158" s="71" t="s">
        <v>828</v>
      </c>
      <c r="AY158" s="6" t="s">
        <v>858</v>
      </c>
      <c r="BE158" s="114">
        <f>IF($N$158="základní",$J$158,0)</f>
        <v>0</v>
      </c>
      <c r="BF158" s="114">
        <f>IF($N$158="snížená",$J$158,0)</f>
        <v>0</v>
      </c>
      <c r="BG158" s="114">
        <f>IF($N$158="zákl. přenesená",$J$158,0)</f>
        <v>0</v>
      </c>
      <c r="BH158" s="114">
        <f>IF($N$158="sníž. přenesená",$J$158,0)</f>
        <v>0</v>
      </c>
      <c r="BI158" s="114">
        <f>IF($N$158="nulová",$J$158,0)</f>
        <v>0</v>
      </c>
      <c r="BJ158" s="71" t="s">
        <v>828</v>
      </c>
      <c r="BK158" s="114">
        <f>ROUND($I$158*$H$158,2)</f>
        <v>0</v>
      </c>
      <c r="BL158" s="71" t="s">
        <v>863</v>
      </c>
      <c r="BM158" s="71" t="s">
        <v>984</v>
      </c>
    </row>
    <row r="159" spans="2:63" s="95" customFormat="1" ht="30.75" customHeight="1">
      <c r="B159" s="96"/>
      <c r="D159" s="97" t="s">
        <v>817</v>
      </c>
      <c r="E159" s="123" t="s">
        <v>884</v>
      </c>
      <c r="F159" s="123" t="s">
        <v>987</v>
      </c>
      <c r="J159" s="124">
        <f>J160+J196+J236</f>
        <v>0</v>
      </c>
      <c r="L159" s="96"/>
      <c r="M159" s="100"/>
      <c r="P159" s="101">
        <f>$P$160+$P$196</f>
        <v>276.741646</v>
      </c>
      <c r="R159" s="101">
        <f>$R$160+$R$196</f>
        <v>7.016334999842761</v>
      </c>
      <c r="T159" s="102">
        <f>$T$160+$T$196</f>
        <v>9.085483</v>
      </c>
      <c r="AR159" s="97" t="s">
        <v>824</v>
      </c>
      <c r="AT159" s="97" t="s">
        <v>817</v>
      </c>
      <c r="AU159" s="97" t="s">
        <v>824</v>
      </c>
      <c r="AY159" s="97" t="s">
        <v>858</v>
      </c>
      <c r="BK159" s="103">
        <f>$BK$160+$BK$196</f>
        <v>0</v>
      </c>
    </row>
    <row r="160" spans="2:63" s="95" customFormat="1" ht="15.75" customHeight="1">
      <c r="B160" s="96"/>
      <c r="D160" s="97" t="s">
        <v>817</v>
      </c>
      <c r="E160" s="123" t="s">
        <v>988</v>
      </c>
      <c r="F160" s="123" t="s">
        <v>989</v>
      </c>
      <c r="J160" s="124">
        <f>SUM(J161:J195)</f>
        <v>0</v>
      </c>
      <c r="L160" s="96"/>
      <c r="M160" s="100"/>
      <c r="P160" s="101">
        <f>SUM($P$161:$P$195)</f>
        <v>2.0196</v>
      </c>
      <c r="R160" s="101">
        <f>SUM($R$161:$R$195)</f>
        <v>7.016334999842761</v>
      </c>
      <c r="T160" s="102">
        <f>SUM($T$161:$T$195)</f>
        <v>0</v>
      </c>
      <c r="AR160" s="97" t="s">
        <v>824</v>
      </c>
      <c r="AT160" s="97" t="s">
        <v>817</v>
      </c>
      <c r="AU160" s="97" t="s">
        <v>828</v>
      </c>
      <c r="AY160" s="97" t="s">
        <v>858</v>
      </c>
      <c r="BK160" s="103">
        <f>SUM($BK$161:$BK$195)</f>
        <v>0</v>
      </c>
    </row>
    <row r="161" spans="2:65" s="6" customFormat="1" ht="15.75" customHeight="1">
      <c r="B161" s="19"/>
      <c r="C161" s="107" t="s">
        <v>990</v>
      </c>
      <c r="D161" s="107" t="s">
        <v>859</v>
      </c>
      <c r="E161" s="105" t="s">
        <v>991</v>
      </c>
      <c r="F161" s="106" t="s">
        <v>992</v>
      </c>
      <c r="G161" s="107" t="s">
        <v>993</v>
      </c>
      <c r="H161" s="108">
        <v>24</v>
      </c>
      <c r="I161" s="109"/>
      <c r="J161" s="109">
        <f>ROUND($I$161*$H$161,2)</f>
        <v>0</v>
      </c>
      <c r="K161" s="106"/>
      <c r="L161" s="19"/>
      <c r="M161" s="110"/>
      <c r="N161" s="111" t="s">
        <v>790</v>
      </c>
      <c r="O161" s="112">
        <v>0</v>
      </c>
      <c r="P161" s="112">
        <f>$O$161*$H$161</f>
        <v>0</v>
      </c>
      <c r="Q161" s="112">
        <v>0</v>
      </c>
      <c r="R161" s="112">
        <f>$Q$161*$H$161</f>
        <v>0</v>
      </c>
      <c r="S161" s="112">
        <v>0</v>
      </c>
      <c r="T161" s="113">
        <f>$S$161*$H$161</f>
        <v>0</v>
      </c>
      <c r="AR161" s="71" t="s">
        <v>863</v>
      </c>
      <c r="AT161" s="71" t="s">
        <v>859</v>
      </c>
      <c r="AU161" s="71" t="s">
        <v>829</v>
      </c>
      <c r="AY161" s="71" t="s">
        <v>858</v>
      </c>
      <c r="BE161" s="114">
        <f>IF($N$161="základní",$J$161,0)</f>
        <v>0</v>
      </c>
      <c r="BF161" s="114">
        <f>IF($N$161="snížená",$J$161,0)</f>
        <v>0</v>
      </c>
      <c r="BG161" s="114">
        <f>IF($N$161="zákl. přenesená",$J$161,0)</f>
        <v>0</v>
      </c>
      <c r="BH161" s="114">
        <f>IF($N$161="sníž. přenesená",$J$161,0)</f>
        <v>0</v>
      </c>
      <c r="BI161" s="114">
        <f>IF($N$161="nulová",$J$161,0)</f>
        <v>0</v>
      </c>
      <c r="BJ161" s="71" t="s">
        <v>828</v>
      </c>
      <c r="BK161" s="114">
        <f>ROUND($I$161*$H$161,2)</f>
        <v>0</v>
      </c>
      <c r="BL161" s="71" t="s">
        <v>863</v>
      </c>
      <c r="BM161" s="71" t="s">
        <v>990</v>
      </c>
    </row>
    <row r="162" spans="2:51" s="6" customFormat="1" ht="27" customHeight="1">
      <c r="B162" s="132"/>
      <c r="D162" s="126" t="s">
        <v>926</v>
      </c>
      <c r="E162" s="135"/>
      <c r="F162" s="135" t="s">
        <v>994</v>
      </c>
      <c r="H162" s="134"/>
      <c r="L162" s="132"/>
      <c r="M162" s="136"/>
      <c r="T162" s="137"/>
      <c r="AT162" s="134" t="s">
        <v>926</v>
      </c>
      <c r="AU162" s="134" t="s">
        <v>829</v>
      </c>
      <c r="AV162" s="134" t="s">
        <v>824</v>
      </c>
      <c r="AW162" s="134" t="s">
        <v>838</v>
      </c>
      <c r="AX162" s="134" t="s">
        <v>818</v>
      </c>
      <c r="AY162" s="134" t="s">
        <v>858</v>
      </c>
    </row>
    <row r="163" spans="2:51" s="6" customFormat="1" ht="27" customHeight="1">
      <c r="B163" s="132"/>
      <c r="D163" s="133" t="s">
        <v>926</v>
      </c>
      <c r="E163" s="134"/>
      <c r="F163" s="135" t="s">
        <v>0</v>
      </c>
      <c r="H163" s="134"/>
      <c r="L163" s="132"/>
      <c r="M163" s="136"/>
      <c r="T163" s="137"/>
      <c r="AT163" s="134" t="s">
        <v>926</v>
      </c>
      <c r="AU163" s="134" t="s">
        <v>829</v>
      </c>
      <c r="AV163" s="134" t="s">
        <v>824</v>
      </c>
      <c r="AW163" s="134" t="s">
        <v>838</v>
      </c>
      <c r="AX163" s="134" t="s">
        <v>818</v>
      </c>
      <c r="AY163" s="134" t="s">
        <v>858</v>
      </c>
    </row>
    <row r="164" spans="2:51" s="6" customFormat="1" ht="15.75" customHeight="1">
      <c r="B164" s="132"/>
      <c r="D164" s="133" t="s">
        <v>926</v>
      </c>
      <c r="E164" s="134"/>
      <c r="F164" s="135" t="s">
        <v>1</v>
      </c>
      <c r="H164" s="134"/>
      <c r="L164" s="132"/>
      <c r="M164" s="136"/>
      <c r="T164" s="137"/>
      <c r="AT164" s="134" t="s">
        <v>926</v>
      </c>
      <c r="AU164" s="134" t="s">
        <v>829</v>
      </c>
      <c r="AV164" s="134" t="s">
        <v>824</v>
      </c>
      <c r="AW164" s="134" t="s">
        <v>838</v>
      </c>
      <c r="AX164" s="134" t="s">
        <v>818</v>
      </c>
      <c r="AY164" s="134" t="s">
        <v>858</v>
      </c>
    </row>
    <row r="165" spans="2:51" s="6" customFormat="1" ht="15.75" customHeight="1">
      <c r="B165" s="125"/>
      <c r="D165" s="133" t="s">
        <v>926</v>
      </c>
      <c r="E165" s="131"/>
      <c r="F165" s="127" t="s">
        <v>990</v>
      </c>
      <c r="H165" s="128">
        <v>24</v>
      </c>
      <c r="L165" s="125"/>
      <c r="M165" s="129"/>
      <c r="T165" s="130"/>
      <c r="AT165" s="131" t="s">
        <v>926</v>
      </c>
      <c r="AU165" s="131" t="s">
        <v>829</v>
      </c>
      <c r="AV165" s="131" t="s">
        <v>828</v>
      </c>
      <c r="AW165" s="131" t="s">
        <v>838</v>
      </c>
      <c r="AX165" s="131" t="s">
        <v>818</v>
      </c>
      <c r="AY165" s="131" t="s">
        <v>858</v>
      </c>
    </row>
    <row r="166" spans="2:51" s="6" customFormat="1" ht="15.75" customHeight="1">
      <c r="B166" s="132"/>
      <c r="D166" s="133" t="s">
        <v>926</v>
      </c>
      <c r="E166" s="134"/>
      <c r="F166" s="135" t="s">
        <v>928</v>
      </c>
      <c r="H166" s="134"/>
      <c r="L166" s="132"/>
      <c r="M166" s="136"/>
      <c r="T166" s="137"/>
      <c r="AT166" s="134" t="s">
        <v>926</v>
      </c>
      <c r="AU166" s="134" t="s">
        <v>829</v>
      </c>
      <c r="AV166" s="134" t="s">
        <v>824</v>
      </c>
      <c r="AW166" s="134" t="s">
        <v>838</v>
      </c>
      <c r="AX166" s="134" t="s">
        <v>818</v>
      </c>
      <c r="AY166" s="134" t="s">
        <v>858</v>
      </c>
    </row>
    <row r="167" spans="2:51" s="6" customFormat="1" ht="15.75" customHeight="1">
      <c r="B167" s="138"/>
      <c r="D167" s="133" t="s">
        <v>926</v>
      </c>
      <c r="E167" s="139"/>
      <c r="F167" s="140" t="s">
        <v>928</v>
      </c>
      <c r="H167" s="141">
        <v>24</v>
      </c>
      <c r="L167" s="138"/>
      <c r="M167" s="142"/>
      <c r="T167" s="143"/>
      <c r="AT167" s="139" t="s">
        <v>926</v>
      </c>
      <c r="AU167" s="139" t="s">
        <v>829</v>
      </c>
      <c r="AV167" s="139" t="s">
        <v>863</v>
      </c>
      <c r="AW167" s="139" t="s">
        <v>838</v>
      </c>
      <c r="AX167" s="139" t="s">
        <v>824</v>
      </c>
      <c r="AY167" s="139" t="s">
        <v>858</v>
      </c>
    </row>
    <row r="168" spans="2:65" s="6" customFormat="1" ht="15.75" customHeight="1">
      <c r="B168" s="19"/>
      <c r="C168" s="104" t="s">
        <v>2</v>
      </c>
      <c r="D168" s="104" t="s">
        <v>859</v>
      </c>
      <c r="E168" s="105" t="s">
        <v>3</v>
      </c>
      <c r="F168" s="106" t="s">
        <v>4</v>
      </c>
      <c r="G168" s="107" t="s">
        <v>993</v>
      </c>
      <c r="H168" s="108">
        <v>4</v>
      </c>
      <c r="I168" s="109"/>
      <c r="J168" s="109">
        <f>ROUND($I$168*$H$168,2)</f>
        <v>0</v>
      </c>
      <c r="K168" s="106"/>
      <c r="L168" s="19"/>
      <c r="M168" s="110"/>
      <c r="N168" s="111" t="s">
        <v>790</v>
      </c>
      <c r="O168" s="112">
        <v>0</v>
      </c>
      <c r="P168" s="112">
        <f>$O$168*$H$168</f>
        <v>0</v>
      </c>
      <c r="Q168" s="112">
        <v>0</v>
      </c>
      <c r="R168" s="112">
        <f>$Q$168*$H$168</f>
        <v>0</v>
      </c>
      <c r="S168" s="112">
        <v>0</v>
      </c>
      <c r="T168" s="113">
        <f>$S$168*$H$168</f>
        <v>0</v>
      </c>
      <c r="AR168" s="71" t="s">
        <v>863</v>
      </c>
      <c r="AT168" s="71" t="s">
        <v>859</v>
      </c>
      <c r="AU168" s="71" t="s">
        <v>829</v>
      </c>
      <c r="AY168" s="6" t="s">
        <v>858</v>
      </c>
      <c r="BE168" s="114">
        <f>IF($N$168="základní",$J$168,0)</f>
        <v>0</v>
      </c>
      <c r="BF168" s="114">
        <f>IF($N$168="snížená",$J$168,0)</f>
        <v>0</v>
      </c>
      <c r="BG168" s="114">
        <f>IF($N$168="zákl. přenesená",$J$168,0)</f>
        <v>0</v>
      </c>
      <c r="BH168" s="114">
        <f>IF($N$168="sníž. přenesená",$J$168,0)</f>
        <v>0</v>
      </c>
      <c r="BI168" s="114">
        <f>IF($N$168="nulová",$J$168,0)</f>
        <v>0</v>
      </c>
      <c r="BJ168" s="71" t="s">
        <v>828</v>
      </c>
      <c r="BK168" s="114">
        <f>ROUND($I$168*$H$168,2)</f>
        <v>0</v>
      </c>
      <c r="BL168" s="71" t="s">
        <v>863</v>
      </c>
      <c r="BM168" s="71" t="s">
        <v>2</v>
      </c>
    </row>
    <row r="169" spans="2:51" s="6" customFormat="1" ht="27" customHeight="1">
      <c r="B169" s="132"/>
      <c r="D169" s="126" t="s">
        <v>926</v>
      </c>
      <c r="E169" s="135"/>
      <c r="F169" s="135" t="s">
        <v>994</v>
      </c>
      <c r="H169" s="134"/>
      <c r="L169" s="132"/>
      <c r="M169" s="136"/>
      <c r="T169" s="137"/>
      <c r="AT169" s="134" t="s">
        <v>926</v>
      </c>
      <c r="AU169" s="134" t="s">
        <v>829</v>
      </c>
      <c r="AV169" s="134" t="s">
        <v>824</v>
      </c>
      <c r="AW169" s="134" t="s">
        <v>838</v>
      </c>
      <c r="AX169" s="134" t="s">
        <v>818</v>
      </c>
      <c r="AY169" s="134" t="s">
        <v>858</v>
      </c>
    </row>
    <row r="170" spans="2:51" s="6" customFormat="1" ht="27" customHeight="1">
      <c r="B170" s="132"/>
      <c r="D170" s="133" t="s">
        <v>926</v>
      </c>
      <c r="E170" s="134"/>
      <c r="F170" s="135" t="s">
        <v>0</v>
      </c>
      <c r="H170" s="134"/>
      <c r="L170" s="132"/>
      <c r="M170" s="136"/>
      <c r="T170" s="137"/>
      <c r="AT170" s="134" t="s">
        <v>926</v>
      </c>
      <c r="AU170" s="134" t="s">
        <v>829</v>
      </c>
      <c r="AV170" s="134" t="s">
        <v>824</v>
      </c>
      <c r="AW170" s="134" t="s">
        <v>838</v>
      </c>
      <c r="AX170" s="134" t="s">
        <v>818</v>
      </c>
      <c r="AY170" s="134" t="s">
        <v>858</v>
      </c>
    </row>
    <row r="171" spans="2:51" s="6" customFormat="1" ht="15.75" customHeight="1">
      <c r="B171" s="132"/>
      <c r="D171" s="133" t="s">
        <v>926</v>
      </c>
      <c r="E171" s="134"/>
      <c r="F171" s="135" t="s">
        <v>1</v>
      </c>
      <c r="H171" s="134"/>
      <c r="L171" s="132"/>
      <c r="M171" s="136"/>
      <c r="T171" s="137"/>
      <c r="AT171" s="134" t="s">
        <v>926</v>
      </c>
      <c r="AU171" s="134" t="s">
        <v>829</v>
      </c>
      <c r="AV171" s="134" t="s">
        <v>824</v>
      </c>
      <c r="AW171" s="134" t="s">
        <v>838</v>
      </c>
      <c r="AX171" s="134" t="s">
        <v>818</v>
      </c>
      <c r="AY171" s="134" t="s">
        <v>858</v>
      </c>
    </row>
    <row r="172" spans="2:51" s="6" customFormat="1" ht="15.75" customHeight="1">
      <c r="B172" s="125"/>
      <c r="D172" s="133" t="s">
        <v>926</v>
      </c>
      <c r="E172" s="131"/>
      <c r="F172" s="127" t="s">
        <v>863</v>
      </c>
      <c r="H172" s="128">
        <v>4</v>
      </c>
      <c r="L172" s="125"/>
      <c r="M172" s="129"/>
      <c r="T172" s="130"/>
      <c r="AT172" s="131" t="s">
        <v>926</v>
      </c>
      <c r="AU172" s="131" t="s">
        <v>829</v>
      </c>
      <c r="AV172" s="131" t="s">
        <v>828</v>
      </c>
      <c r="AW172" s="131" t="s">
        <v>838</v>
      </c>
      <c r="AX172" s="131" t="s">
        <v>818</v>
      </c>
      <c r="AY172" s="131" t="s">
        <v>858</v>
      </c>
    </row>
    <row r="173" spans="2:51" s="6" customFormat="1" ht="15.75" customHeight="1">
      <c r="B173" s="132"/>
      <c r="D173" s="133" t="s">
        <v>926</v>
      </c>
      <c r="E173" s="134"/>
      <c r="F173" s="135" t="s">
        <v>928</v>
      </c>
      <c r="H173" s="134"/>
      <c r="L173" s="132"/>
      <c r="M173" s="136"/>
      <c r="T173" s="137"/>
      <c r="AT173" s="134" t="s">
        <v>926</v>
      </c>
      <c r="AU173" s="134" t="s">
        <v>829</v>
      </c>
      <c r="AV173" s="134" t="s">
        <v>824</v>
      </c>
      <c r="AW173" s="134" t="s">
        <v>838</v>
      </c>
      <c r="AX173" s="134" t="s">
        <v>818</v>
      </c>
      <c r="AY173" s="134" t="s">
        <v>858</v>
      </c>
    </row>
    <row r="174" spans="2:51" s="6" customFormat="1" ht="15.75" customHeight="1">
      <c r="B174" s="138"/>
      <c r="D174" s="133" t="s">
        <v>926</v>
      </c>
      <c r="E174" s="139"/>
      <c r="F174" s="140" t="s">
        <v>928</v>
      </c>
      <c r="H174" s="141">
        <v>4</v>
      </c>
      <c r="L174" s="138"/>
      <c r="M174" s="142"/>
      <c r="T174" s="143"/>
      <c r="AT174" s="139" t="s">
        <v>926</v>
      </c>
      <c r="AU174" s="139" t="s">
        <v>829</v>
      </c>
      <c r="AV174" s="139" t="s">
        <v>863</v>
      </c>
      <c r="AW174" s="139" t="s">
        <v>838</v>
      </c>
      <c r="AX174" s="139" t="s">
        <v>824</v>
      </c>
      <c r="AY174" s="139" t="s">
        <v>858</v>
      </c>
    </row>
    <row r="175" spans="2:65" s="6" customFormat="1" ht="15.75" customHeight="1">
      <c r="B175" s="19"/>
      <c r="C175" s="104" t="s">
        <v>5</v>
      </c>
      <c r="D175" s="104" t="s">
        <v>859</v>
      </c>
      <c r="E175" s="105" t="s">
        <v>6</v>
      </c>
      <c r="F175" s="106" t="s">
        <v>7</v>
      </c>
      <c r="G175" s="107" t="s">
        <v>921</v>
      </c>
      <c r="H175" s="108">
        <v>195.96</v>
      </c>
      <c r="I175" s="109"/>
      <c r="J175" s="109">
        <f>ROUND($I$175*$H$175,2)</f>
        <v>0</v>
      </c>
      <c r="K175" s="106"/>
      <c r="L175" s="19"/>
      <c r="M175" s="110"/>
      <c r="N175" s="111" t="s">
        <v>790</v>
      </c>
      <c r="O175" s="112">
        <v>0</v>
      </c>
      <c r="P175" s="112">
        <f>$O$175*$H$175</f>
        <v>0</v>
      </c>
      <c r="Q175" s="112">
        <v>0.035721575831</v>
      </c>
      <c r="R175" s="112">
        <f>$Q$175*$H$175</f>
        <v>6.999999999842761</v>
      </c>
      <c r="S175" s="112">
        <v>0</v>
      </c>
      <c r="T175" s="113">
        <f>$S$175*$H$175</f>
        <v>0</v>
      </c>
      <c r="AR175" s="71" t="s">
        <v>863</v>
      </c>
      <c r="AT175" s="71" t="s">
        <v>859</v>
      </c>
      <c r="AU175" s="71" t="s">
        <v>829</v>
      </c>
      <c r="AY175" s="6" t="s">
        <v>858</v>
      </c>
      <c r="BE175" s="114">
        <f>IF($N$175="základní",$J$175,0)</f>
        <v>0</v>
      </c>
      <c r="BF175" s="114">
        <f>IF($N$175="snížená",$J$175,0)</f>
        <v>0</v>
      </c>
      <c r="BG175" s="114">
        <f>IF($N$175="zákl. přenesená",$J$175,0)</f>
        <v>0</v>
      </c>
      <c r="BH175" s="114">
        <f>IF($N$175="sníž. přenesená",$J$175,0)</f>
        <v>0</v>
      </c>
      <c r="BI175" s="114">
        <f>IF($N$175="nulová",$J$175,0)</f>
        <v>0</v>
      </c>
      <c r="BJ175" s="71" t="s">
        <v>828</v>
      </c>
      <c r="BK175" s="114">
        <f>ROUND($I$175*$H$175,2)</f>
        <v>0</v>
      </c>
      <c r="BL175" s="71" t="s">
        <v>863</v>
      </c>
      <c r="BM175" s="71" t="s">
        <v>5</v>
      </c>
    </row>
    <row r="176" spans="2:51" s="6" customFormat="1" ht="15.75" customHeight="1">
      <c r="B176" s="132"/>
      <c r="D176" s="126" t="s">
        <v>926</v>
      </c>
      <c r="E176" s="135"/>
      <c r="F176" s="135" t="s">
        <v>962</v>
      </c>
      <c r="H176" s="134"/>
      <c r="L176" s="132"/>
      <c r="M176" s="136"/>
      <c r="T176" s="137"/>
      <c r="AT176" s="134" t="s">
        <v>926</v>
      </c>
      <c r="AU176" s="134" t="s">
        <v>829</v>
      </c>
      <c r="AV176" s="134" t="s">
        <v>824</v>
      </c>
      <c r="AW176" s="134" t="s">
        <v>838</v>
      </c>
      <c r="AX176" s="134" t="s">
        <v>818</v>
      </c>
      <c r="AY176" s="134" t="s">
        <v>858</v>
      </c>
    </row>
    <row r="177" spans="2:51" s="6" customFormat="1" ht="15.75" customHeight="1">
      <c r="B177" s="132"/>
      <c r="D177" s="133" t="s">
        <v>926</v>
      </c>
      <c r="E177" s="134"/>
      <c r="F177" s="135" t="s">
        <v>8</v>
      </c>
      <c r="H177" s="134"/>
      <c r="L177" s="132"/>
      <c r="M177" s="136"/>
      <c r="T177" s="137"/>
      <c r="AT177" s="134" t="s">
        <v>926</v>
      </c>
      <c r="AU177" s="134" t="s">
        <v>829</v>
      </c>
      <c r="AV177" s="134" t="s">
        <v>824</v>
      </c>
      <c r="AW177" s="134" t="s">
        <v>838</v>
      </c>
      <c r="AX177" s="134" t="s">
        <v>818</v>
      </c>
      <c r="AY177" s="134" t="s">
        <v>858</v>
      </c>
    </row>
    <row r="178" spans="2:51" s="6" customFormat="1" ht="15.75" customHeight="1">
      <c r="B178" s="132"/>
      <c r="D178" s="133" t="s">
        <v>926</v>
      </c>
      <c r="E178" s="134"/>
      <c r="F178" s="135" t="s">
        <v>9</v>
      </c>
      <c r="H178" s="134"/>
      <c r="L178" s="132"/>
      <c r="M178" s="136"/>
      <c r="T178" s="137"/>
      <c r="AT178" s="134" t="s">
        <v>926</v>
      </c>
      <c r="AU178" s="134" t="s">
        <v>829</v>
      </c>
      <c r="AV178" s="134" t="s">
        <v>824</v>
      </c>
      <c r="AW178" s="134" t="s">
        <v>838</v>
      </c>
      <c r="AX178" s="134" t="s">
        <v>818</v>
      </c>
      <c r="AY178" s="134" t="s">
        <v>858</v>
      </c>
    </row>
    <row r="179" spans="2:51" s="6" customFormat="1" ht="15.75" customHeight="1">
      <c r="B179" s="132"/>
      <c r="D179" s="133" t="s">
        <v>926</v>
      </c>
      <c r="E179" s="134"/>
      <c r="F179" s="135" t="s">
        <v>10</v>
      </c>
      <c r="H179" s="134"/>
      <c r="L179" s="132"/>
      <c r="M179" s="136"/>
      <c r="T179" s="137"/>
      <c r="AT179" s="134" t="s">
        <v>926</v>
      </c>
      <c r="AU179" s="134" t="s">
        <v>829</v>
      </c>
      <c r="AV179" s="134" t="s">
        <v>824</v>
      </c>
      <c r="AW179" s="134" t="s">
        <v>838</v>
      </c>
      <c r="AX179" s="134" t="s">
        <v>818</v>
      </c>
      <c r="AY179" s="134" t="s">
        <v>858</v>
      </c>
    </row>
    <row r="180" spans="2:51" s="6" customFormat="1" ht="15.75" customHeight="1">
      <c r="B180" s="125"/>
      <c r="D180" s="133" t="s">
        <v>926</v>
      </c>
      <c r="E180" s="131"/>
      <c r="F180" s="127" t="s">
        <v>11</v>
      </c>
      <c r="H180" s="128">
        <v>195.96</v>
      </c>
      <c r="L180" s="125"/>
      <c r="M180" s="129"/>
      <c r="T180" s="130"/>
      <c r="AT180" s="131" t="s">
        <v>926</v>
      </c>
      <c r="AU180" s="131" t="s">
        <v>829</v>
      </c>
      <c r="AV180" s="131" t="s">
        <v>828</v>
      </c>
      <c r="AW180" s="131" t="s">
        <v>838</v>
      </c>
      <c r="AX180" s="131" t="s">
        <v>818</v>
      </c>
      <c r="AY180" s="131" t="s">
        <v>858</v>
      </c>
    </row>
    <row r="181" spans="2:51" s="6" customFormat="1" ht="15.75" customHeight="1">
      <c r="B181" s="132"/>
      <c r="D181" s="133" t="s">
        <v>926</v>
      </c>
      <c r="E181" s="134"/>
      <c r="F181" s="135" t="s">
        <v>928</v>
      </c>
      <c r="H181" s="134"/>
      <c r="L181" s="132"/>
      <c r="M181" s="136"/>
      <c r="T181" s="137"/>
      <c r="AT181" s="134" t="s">
        <v>926</v>
      </c>
      <c r="AU181" s="134" t="s">
        <v>829</v>
      </c>
      <c r="AV181" s="134" t="s">
        <v>824</v>
      </c>
      <c r="AW181" s="134" t="s">
        <v>838</v>
      </c>
      <c r="AX181" s="134" t="s">
        <v>818</v>
      </c>
      <c r="AY181" s="134" t="s">
        <v>858</v>
      </c>
    </row>
    <row r="182" spans="2:51" s="6" customFormat="1" ht="15.75" customHeight="1">
      <c r="B182" s="138"/>
      <c r="D182" s="133" t="s">
        <v>926</v>
      </c>
      <c r="E182" s="139"/>
      <c r="F182" s="140" t="s">
        <v>928</v>
      </c>
      <c r="H182" s="141">
        <v>195.96</v>
      </c>
      <c r="L182" s="138"/>
      <c r="M182" s="142"/>
      <c r="T182" s="143"/>
      <c r="AT182" s="139" t="s">
        <v>926</v>
      </c>
      <c r="AU182" s="139" t="s">
        <v>829</v>
      </c>
      <c r="AV182" s="139" t="s">
        <v>863</v>
      </c>
      <c r="AW182" s="139" t="s">
        <v>838</v>
      </c>
      <c r="AX182" s="139" t="s">
        <v>824</v>
      </c>
      <c r="AY182" s="139" t="s">
        <v>858</v>
      </c>
    </row>
    <row r="183" spans="2:65" s="6" customFormat="1" ht="27" customHeight="1">
      <c r="B183" s="19"/>
      <c r="C183" s="104" t="s">
        <v>829</v>
      </c>
      <c r="D183" s="104" t="s">
        <v>859</v>
      </c>
      <c r="E183" s="105" t="s">
        <v>155</v>
      </c>
      <c r="F183" s="106" t="s">
        <v>156</v>
      </c>
      <c r="G183" s="107" t="s">
        <v>157</v>
      </c>
      <c r="H183" s="108">
        <v>125</v>
      </c>
      <c r="I183" s="109"/>
      <c r="J183" s="109">
        <f>H183*I183</f>
        <v>0</v>
      </c>
      <c r="K183" s="106"/>
      <c r="L183" s="19"/>
      <c r="M183" s="110"/>
      <c r="N183" s="111" t="s">
        <v>790</v>
      </c>
      <c r="O183" s="112">
        <v>0</v>
      </c>
      <c r="P183" s="112">
        <f>$O$103*$H$103</f>
        <v>2.0196</v>
      </c>
      <c r="Q183" s="112">
        <v>0</v>
      </c>
      <c r="R183" s="112">
        <f>$Q$103*$H$103</f>
        <v>0.016335000000000002</v>
      </c>
      <c r="S183" s="112">
        <v>0</v>
      </c>
      <c r="T183" s="113">
        <f>$S$103*$H$103</f>
        <v>0</v>
      </c>
      <c r="AR183" s="71" t="s">
        <v>863</v>
      </c>
      <c r="AT183" s="71" t="s">
        <v>859</v>
      </c>
      <c r="AU183" s="71" t="s">
        <v>829</v>
      </c>
      <c r="AY183" s="6" t="s">
        <v>858</v>
      </c>
      <c r="BE183" s="114">
        <f>IF($N$103="základní",$J$103,0)</f>
        <v>0</v>
      </c>
      <c r="BF183" s="114">
        <f>IF($N$103="snížená",$J$103,0)</f>
        <v>0</v>
      </c>
      <c r="BG183" s="114">
        <f>IF($N$103="zákl. přenesená",$J$103,0)</f>
        <v>0</v>
      </c>
      <c r="BH183" s="114">
        <f>IF($N$103="sníž. přenesená",$J$103,0)</f>
        <v>0</v>
      </c>
      <c r="BI183" s="114">
        <f>IF($N$103="nulová",$J$103,0)</f>
        <v>0</v>
      </c>
      <c r="BJ183" s="71" t="s">
        <v>828</v>
      </c>
      <c r="BK183" s="114">
        <f>ROUND($I$103*$H$103,2)</f>
        <v>0</v>
      </c>
      <c r="BL183" s="71" t="s">
        <v>863</v>
      </c>
      <c r="BM183" s="71" t="s">
        <v>829</v>
      </c>
    </row>
    <row r="184" spans="2:51" s="6" customFormat="1" ht="15.75" customHeight="1">
      <c r="B184" s="132"/>
      <c r="D184" s="126" t="s">
        <v>926</v>
      </c>
      <c r="E184" s="135"/>
      <c r="F184" s="135" t="s">
        <v>962</v>
      </c>
      <c r="H184" s="134"/>
      <c r="L184" s="132"/>
      <c r="M184" s="136"/>
      <c r="T184" s="137"/>
      <c r="AT184" s="134" t="s">
        <v>926</v>
      </c>
      <c r="AU184" s="134" t="s">
        <v>829</v>
      </c>
      <c r="AV184" s="134" t="s">
        <v>824</v>
      </c>
      <c r="AW184" s="134" t="s">
        <v>838</v>
      </c>
      <c r="AX184" s="134" t="s">
        <v>818</v>
      </c>
      <c r="AY184" s="134" t="s">
        <v>858</v>
      </c>
    </row>
    <row r="185" spans="2:51" s="6" customFormat="1" ht="15.75" customHeight="1">
      <c r="B185" s="132"/>
      <c r="D185" s="133" t="s">
        <v>926</v>
      </c>
      <c r="E185" s="134"/>
      <c r="F185" s="135" t="s">
        <v>158</v>
      </c>
      <c r="H185" s="134"/>
      <c r="L185" s="132"/>
      <c r="M185" s="136"/>
      <c r="T185" s="137"/>
      <c r="AT185" s="134" t="s">
        <v>926</v>
      </c>
      <c r="AU185" s="134" t="s">
        <v>829</v>
      </c>
      <c r="AV185" s="134" t="s">
        <v>824</v>
      </c>
      <c r="AW185" s="134" t="s">
        <v>838</v>
      </c>
      <c r="AX185" s="134" t="s">
        <v>818</v>
      </c>
      <c r="AY185" s="134" t="s">
        <v>858</v>
      </c>
    </row>
    <row r="186" spans="2:51" s="6" customFormat="1" ht="15.75" customHeight="1">
      <c r="B186" s="132"/>
      <c r="D186" s="133" t="s">
        <v>926</v>
      </c>
      <c r="E186" s="134"/>
      <c r="F186" s="135" t="s">
        <v>159</v>
      </c>
      <c r="H186" s="134"/>
      <c r="L186" s="132"/>
      <c r="M186" s="136"/>
      <c r="T186" s="137"/>
      <c r="AT186" s="134" t="s">
        <v>926</v>
      </c>
      <c r="AU186" s="134" t="s">
        <v>829</v>
      </c>
      <c r="AV186" s="134" t="s">
        <v>824</v>
      </c>
      <c r="AW186" s="134" t="s">
        <v>838</v>
      </c>
      <c r="AX186" s="134" t="s">
        <v>818</v>
      </c>
      <c r="AY186" s="134" t="s">
        <v>858</v>
      </c>
    </row>
    <row r="187" spans="2:51" s="6" customFormat="1" ht="15.75" customHeight="1">
      <c r="B187" s="132"/>
      <c r="D187" s="133" t="s">
        <v>926</v>
      </c>
      <c r="E187" s="134"/>
      <c r="F187" s="135" t="s">
        <v>160</v>
      </c>
      <c r="H187" s="134"/>
      <c r="L187" s="132"/>
      <c r="M187" s="136"/>
      <c r="T187" s="137"/>
      <c r="AT187" s="134" t="s">
        <v>926</v>
      </c>
      <c r="AU187" s="134" t="s">
        <v>829</v>
      </c>
      <c r="AV187" s="134" t="s">
        <v>824</v>
      </c>
      <c r="AW187" s="134" t="s">
        <v>838</v>
      </c>
      <c r="AX187" s="134" t="s">
        <v>818</v>
      </c>
      <c r="AY187" s="134" t="s">
        <v>858</v>
      </c>
    </row>
    <row r="188" spans="2:51" s="6" customFormat="1" ht="15.75" customHeight="1">
      <c r="B188" s="132"/>
      <c r="D188" s="133" t="s">
        <v>926</v>
      </c>
      <c r="E188" s="134"/>
      <c r="F188" s="135" t="s">
        <v>161</v>
      </c>
      <c r="H188" s="134"/>
      <c r="L188" s="132"/>
      <c r="M188" s="136"/>
      <c r="T188" s="137"/>
      <c r="AT188" s="134" t="s">
        <v>926</v>
      </c>
      <c r="AU188" s="134" t="s">
        <v>829</v>
      </c>
      <c r="AV188" s="134" t="s">
        <v>824</v>
      </c>
      <c r="AW188" s="134" t="s">
        <v>838</v>
      </c>
      <c r="AX188" s="134" t="s">
        <v>818</v>
      </c>
      <c r="AY188" s="134" t="s">
        <v>858</v>
      </c>
    </row>
    <row r="189" spans="2:51" s="6" customFormat="1" ht="15.75" customHeight="1">
      <c r="B189" s="132"/>
      <c r="D189" s="133" t="s">
        <v>926</v>
      </c>
      <c r="E189" s="134"/>
      <c r="F189" s="135" t="s">
        <v>162</v>
      </c>
      <c r="H189" s="134"/>
      <c r="L189" s="132"/>
      <c r="M189" s="136"/>
      <c r="T189" s="137"/>
      <c r="AT189" s="134" t="s">
        <v>926</v>
      </c>
      <c r="AU189" s="134" t="s">
        <v>829</v>
      </c>
      <c r="AV189" s="134" t="s">
        <v>824</v>
      </c>
      <c r="AW189" s="134" t="s">
        <v>838</v>
      </c>
      <c r="AX189" s="134" t="s">
        <v>818</v>
      </c>
      <c r="AY189" s="134" t="s">
        <v>858</v>
      </c>
    </row>
    <row r="190" spans="2:51" s="6" customFormat="1" ht="15.75" customHeight="1">
      <c r="B190" s="132"/>
      <c r="D190" s="133" t="s">
        <v>926</v>
      </c>
      <c r="E190" s="134"/>
      <c r="F190" s="135" t="s">
        <v>163</v>
      </c>
      <c r="H190" s="134"/>
      <c r="L190" s="132"/>
      <c r="M190" s="136"/>
      <c r="T190" s="137"/>
      <c r="AT190" s="134" t="s">
        <v>926</v>
      </c>
      <c r="AU190" s="134" t="s">
        <v>829</v>
      </c>
      <c r="AV190" s="134" t="s">
        <v>824</v>
      </c>
      <c r="AW190" s="134" t="s">
        <v>838</v>
      </c>
      <c r="AX190" s="134" t="s">
        <v>818</v>
      </c>
      <c r="AY190" s="134" t="s">
        <v>858</v>
      </c>
    </row>
    <row r="191" spans="2:51" s="6" customFormat="1" ht="15.75" customHeight="1">
      <c r="B191" s="132"/>
      <c r="D191" s="133" t="s">
        <v>926</v>
      </c>
      <c r="E191" s="134"/>
      <c r="F191" s="135" t="s">
        <v>164</v>
      </c>
      <c r="H191" s="134"/>
      <c r="L191" s="132"/>
      <c r="M191" s="136"/>
      <c r="T191" s="137"/>
      <c r="AT191" s="134" t="s">
        <v>926</v>
      </c>
      <c r="AU191" s="134" t="s">
        <v>829</v>
      </c>
      <c r="AV191" s="134" t="s">
        <v>824</v>
      </c>
      <c r="AW191" s="134" t="s">
        <v>838</v>
      </c>
      <c r="AX191" s="134" t="s">
        <v>818</v>
      </c>
      <c r="AY191" s="134" t="s">
        <v>858</v>
      </c>
    </row>
    <row r="192" spans="2:51" s="6" customFormat="1" ht="15.75" customHeight="1">
      <c r="B192" s="125"/>
      <c r="D192" s="133" t="s">
        <v>926</v>
      </c>
      <c r="E192" s="131"/>
      <c r="F192" s="127" t="s">
        <v>165</v>
      </c>
      <c r="H192" s="255">
        <v>125</v>
      </c>
      <c r="L192" s="125"/>
      <c r="M192" s="129"/>
      <c r="T192" s="130"/>
      <c r="AT192" s="131" t="s">
        <v>926</v>
      </c>
      <c r="AU192" s="131" t="s">
        <v>829</v>
      </c>
      <c r="AV192" s="131" t="s">
        <v>828</v>
      </c>
      <c r="AW192" s="131" t="s">
        <v>838</v>
      </c>
      <c r="AX192" s="131" t="s">
        <v>818</v>
      </c>
      <c r="AY192" s="131" t="s">
        <v>858</v>
      </c>
    </row>
    <row r="193" spans="2:51" s="6" customFormat="1" ht="15.75" customHeight="1">
      <c r="B193" s="132"/>
      <c r="D193" s="133" t="s">
        <v>926</v>
      </c>
      <c r="E193" s="134"/>
      <c r="F193" s="135" t="s">
        <v>928</v>
      </c>
      <c r="H193" s="256"/>
      <c r="L193" s="132"/>
      <c r="M193" s="136"/>
      <c r="T193" s="137"/>
      <c r="AT193" s="134" t="s">
        <v>926</v>
      </c>
      <c r="AU193" s="134" t="s">
        <v>829</v>
      </c>
      <c r="AV193" s="134" t="s">
        <v>824</v>
      </c>
      <c r="AW193" s="134" t="s">
        <v>838</v>
      </c>
      <c r="AX193" s="134" t="s">
        <v>818</v>
      </c>
      <c r="AY193" s="134" t="s">
        <v>858</v>
      </c>
    </row>
    <row r="194" spans="2:51" s="6" customFormat="1" ht="15.75" customHeight="1">
      <c r="B194" s="138"/>
      <c r="D194" s="133" t="s">
        <v>926</v>
      </c>
      <c r="E194" s="139"/>
      <c r="F194" s="140" t="s">
        <v>928</v>
      </c>
      <c r="H194" s="257">
        <v>125</v>
      </c>
      <c r="L194" s="138"/>
      <c r="M194" s="142"/>
      <c r="T194" s="143"/>
      <c r="AT194" s="139" t="s">
        <v>926</v>
      </c>
      <c r="AU194" s="139" t="s">
        <v>829</v>
      </c>
      <c r="AV194" s="139" t="s">
        <v>863</v>
      </c>
      <c r="AW194" s="139" t="s">
        <v>838</v>
      </c>
      <c r="AX194" s="139" t="s">
        <v>824</v>
      </c>
      <c r="AY194" s="139" t="s">
        <v>858</v>
      </c>
    </row>
    <row r="195" spans="2:65" s="6" customFormat="1" ht="15.75" customHeight="1">
      <c r="B195" s="19"/>
      <c r="C195" s="245" t="s">
        <v>12</v>
      </c>
      <c r="D195" s="245" t="s">
        <v>859</v>
      </c>
      <c r="E195" s="246" t="s">
        <v>13</v>
      </c>
      <c r="F195" s="247" t="s">
        <v>14</v>
      </c>
      <c r="G195" s="248" t="s">
        <v>862</v>
      </c>
      <c r="H195" s="249">
        <v>2</v>
      </c>
      <c r="I195" s="250"/>
      <c r="J195" s="250">
        <f>ROUND($I$195*$H$195,2)</f>
        <v>0</v>
      </c>
      <c r="K195" s="247"/>
      <c r="L195" s="19"/>
      <c r="M195" s="110"/>
      <c r="N195" s="111" t="s">
        <v>790</v>
      </c>
      <c r="O195" s="112">
        <v>0</v>
      </c>
      <c r="P195" s="112">
        <f>$O$195*$H$195</f>
        <v>0</v>
      </c>
      <c r="Q195" s="112">
        <v>0</v>
      </c>
      <c r="R195" s="112">
        <f>$Q$195*$H$195</f>
        <v>0</v>
      </c>
      <c r="S195" s="112">
        <v>0</v>
      </c>
      <c r="T195" s="113">
        <f>$S$195*$H$195</f>
        <v>0</v>
      </c>
      <c r="AR195" s="71" t="s">
        <v>863</v>
      </c>
      <c r="AT195" s="71" t="s">
        <v>859</v>
      </c>
      <c r="AU195" s="71" t="s">
        <v>829</v>
      </c>
      <c r="AY195" s="6" t="s">
        <v>858</v>
      </c>
      <c r="BE195" s="114">
        <f>IF($N$195="základní",$J$195,0)</f>
        <v>0</v>
      </c>
      <c r="BF195" s="114">
        <f>IF($N$195="snížená",$J$195,0)</f>
        <v>0</v>
      </c>
      <c r="BG195" s="114">
        <f>IF($N$195="zákl. přenesená",$J$195,0)</f>
        <v>0</v>
      </c>
      <c r="BH195" s="114">
        <f>IF($N$195="sníž. přenesená",$J$195,0)</f>
        <v>0</v>
      </c>
      <c r="BI195" s="114">
        <f>IF($N$195="nulová",$J$195,0)</f>
        <v>0</v>
      </c>
      <c r="BJ195" s="71" t="s">
        <v>828</v>
      </c>
      <c r="BK195" s="114">
        <f>ROUND($I$195*$H$195,2)</f>
        <v>0</v>
      </c>
      <c r="BL195" s="71" t="s">
        <v>863</v>
      </c>
      <c r="BM195" s="71" t="s">
        <v>12</v>
      </c>
    </row>
    <row r="196" spans="2:63" s="95" customFormat="1" ht="23.25" customHeight="1">
      <c r="B196" s="96"/>
      <c r="C196" s="251"/>
      <c r="D196" s="252" t="s">
        <v>817</v>
      </c>
      <c r="E196" s="253" t="s">
        <v>15</v>
      </c>
      <c r="F196" s="253" t="s">
        <v>16</v>
      </c>
      <c r="G196" s="251"/>
      <c r="H196" s="251"/>
      <c r="I196" s="251"/>
      <c r="J196" s="254">
        <f>SUM(J197:J231)</f>
        <v>0</v>
      </c>
      <c r="K196" s="251"/>
      <c r="L196" s="96"/>
      <c r="M196" s="100"/>
      <c r="P196" s="101">
        <f>SUM($P$197:$P$214)</f>
        <v>274.722046</v>
      </c>
      <c r="R196" s="101">
        <f>SUM($R$197:$R$214)</f>
        <v>0</v>
      </c>
      <c r="T196" s="102">
        <f>SUM($T$197:$T$214)</f>
        <v>9.085483</v>
      </c>
      <c r="AR196" s="97" t="s">
        <v>824</v>
      </c>
      <c r="AT196" s="97" t="s">
        <v>817</v>
      </c>
      <c r="AU196" s="97" t="s">
        <v>828</v>
      </c>
      <c r="AY196" s="97" t="s">
        <v>858</v>
      </c>
      <c r="BK196" s="103">
        <f>SUM($BK$197:$BK$214)</f>
        <v>0</v>
      </c>
    </row>
    <row r="197" spans="2:65" s="6" customFormat="1" ht="15.75" customHeight="1">
      <c r="B197" s="19"/>
      <c r="C197" s="248" t="s">
        <v>17</v>
      </c>
      <c r="D197" s="248" t="s">
        <v>859</v>
      </c>
      <c r="E197" s="246" t="s">
        <v>18</v>
      </c>
      <c r="F197" s="247" t="s">
        <v>19</v>
      </c>
      <c r="G197" s="248" t="s">
        <v>20</v>
      </c>
      <c r="H197" s="249">
        <v>27.372</v>
      </c>
      <c r="I197" s="250"/>
      <c r="J197" s="250">
        <f>ROUND($I$197*$H$197,2)</f>
        <v>0</v>
      </c>
      <c r="K197" s="247" t="s">
        <v>922</v>
      </c>
      <c r="L197" s="19"/>
      <c r="M197" s="110"/>
      <c r="N197" s="111" t="s">
        <v>790</v>
      </c>
      <c r="O197" s="112">
        <v>0.318</v>
      </c>
      <c r="P197" s="112">
        <f>$O$197*$H$197</f>
        <v>8.704296</v>
      </c>
      <c r="Q197" s="112">
        <v>0</v>
      </c>
      <c r="R197" s="112">
        <f>$Q$197*$H$197</f>
        <v>0</v>
      </c>
      <c r="S197" s="112">
        <v>0</v>
      </c>
      <c r="T197" s="113">
        <f>$S$197*$H$197</f>
        <v>0</v>
      </c>
      <c r="AR197" s="71" t="s">
        <v>863</v>
      </c>
      <c r="AT197" s="71" t="s">
        <v>859</v>
      </c>
      <c r="AU197" s="71" t="s">
        <v>829</v>
      </c>
      <c r="AY197" s="71" t="s">
        <v>858</v>
      </c>
      <c r="BE197" s="114">
        <f>IF($N$197="základní",$J$197,0)</f>
        <v>0</v>
      </c>
      <c r="BF197" s="114">
        <f>IF($N$197="snížená",$J$197,0)</f>
        <v>0</v>
      </c>
      <c r="BG197" s="114">
        <f>IF($N$197="zákl. přenesená",$J$197,0)</f>
        <v>0</v>
      </c>
      <c r="BH197" s="114">
        <f>IF($N$197="sníž. přenesená",$J$197,0)</f>
        <v>0</v>
      </c>
      <c r="BI197" s="114">
        <f>IF($N$197="nulová",$J$197,0)</f>
        <v>0</v>
      </c>
      <c r="BJ197" s="71" t="s">
        <v>828</v>
      </c>
      <c r="BK197" s="114">
        <f>ROUND($I$197*$H$197,2)</f>
        <v>0</v>
      </c>
      <c r="BL197" s="71" t="s">
        <v>863</v>
      </c>
      <c r="BM197" s="71" t="s">
        <v>17</v>
      </c>
    </row>
    <row r="198" spans="2:65" s="6" customFormat="1" ht="15.75" customHeight="1">
      <c r="B198" s="19"/>
      <c r="C198" s="107" t="s">
        <v>21</v>
      </c>
      <c r="D198" s="107" t="s">
        <v>859</v>
      </c>
      <c r="E198" s="105" t="s">
        <v>22</v>
      </c>
      <c r="F198" s="106" t="s">
        <v>23</v>
      </c>
      <c r="G198" s="107" t="s">
        <v>921</v>
      </c>
      <c r="H198" s="108">
        <v>1117.245</v>
      </c>
      <c r="I198" s="109"/>
      <c r="J198" s="109">
        <f>ROUND($I$198*$H$198,2)</f>
        <v>0</v>
      </c>
      <c r="K198" s="106" t="s">
        <v>922</v>
      </c>
      <c r="L198" s="19"/>
      <c r="M198" s="110"/>
      <c r="N198" s="111" t="s">
        <v>790</v>
      </c>
      <c r="O198" s="112">
        <v>0.119</v>
      </c>
      <c r="P198" s="112">
        <f>$O$198*$H$198</f>
        <v>132.95215499999998</v>
      </c>
      <c r="Q198" s="112">
        <v>0</v>
      </c>
      <c r="R198" s="112">
        <f>$Q$198*$H$198</f>
        <v>0</v>
      </c>
      <c r="S198" s="112">
        <v>0</v>
      </c>
      <c r="T198" s="113">
        <f>$S$198*$H$198</f>
        <v>0</v>
      </c>
      <c r="AR198" s="71" t="s">
        <v>863</v>
      </c>
      <c r="AT198" s="71" t="s">
        <v>859</v>
      </c>
      <c r="AU198" s="71" t="s">
        <v>829</v>
      </c>
      <c r="AY198" s="71" t="s">
        <v>858</v>
      </c>
      <c r="BE198" s="114">
        <f>IF($N$198="základní",$J$198,0)</f>
        <v>0</v>
      </c>
      <c r="BF198" s="114">
        <f>IF($N$198="snížená",$J$198,0)</f>
        <v>0</v>
      </c>
      <c r="BG198" s="114">
        <f>IF($N$198="zákl. přenesená",$J$198,0)</f>
        <v>0</v>
      </c>
      <c r="BH198" s="114">
        <f>IF($N$198="sníž. přenesená",$J$198,0)</f>
        <v>0</v>
      </c>
      <c r="BI198" s="114">
        <f>IF($N$198="nulová",$J$198,0)</f>
        <v>0</v>
      </c>
      <c r="BJ198" s="71" t="s">
        <v>828</v>
      </c>
      <c r="BK198" s="114">
        <f>ROUND($I$198*$H$198,2)</f>
        <v>0</v>
      </c>
      <c r="BL198" s="71" t="s">
        <v>863</v>
      </c>
      <c r="BM198" s="71" t="s">
        <v>21</v>
      </c>
    </row>
    <row r="199" spans="2:51" s="6" customFormat="1" ht="15.75" customHeight="1">
      <c r="B199" s="125"/>
      <c r="D199" s="126" t="s">
        <v>926</v>
      </c>
      <c r="E199" s="127"/>
      <c r="F199" s="127" t="s">
        <v>24</v>
      </c>
      <c r="H199" s="128">
        <v>1032.845</v>
      </c>
      <c r="L199" s="125"/>
      <c r="M199" s="129"/>
      <c r="T199" s="130"/>
      <c r="AT199" s="131" t="s">
        <v>926</v>
      </c>
      <c r="AU199" s="131" t="s">
        <v>829</v>
      </c>
      <c r="AV199" s="131" t="s">
        <v>828</v>
      </c>
      <c r="AW199" s="131" t="s">
        <v>838</v>
      </c>
      <c r="AX199" s="131" t="s">
        <v>818</v>
      </c>
      <c r="AY199" s="131" t="s">
        <v>858</v>
      </c>
    </row>
    <row r="200" spans="2:51" s="6" customFormat="1" ht="15.75" customHeight="1">
      <c r="B200" s="125"/>
      <c r="D200" s="133" t="s">
        <v>926</v>
      </c>
      <c r="E200" s="131"/>
      <c r="F200" s="127" t="s">
        <v>25</v>
      </c>
      <c r="H200" s="128">
        <v>84.4</v>
      </c>
      <c r="L200" s="125"/>
      <c r="M200" s="129"/>
      <c r="T200" s="130"/>
      <c r="AT200" s="131" t="s">
        <v>926</v>
      </c>
      <c r="AU200" s="131" t="s">
        <v>829</v>
      </c>
      <c r="AV200" s="131" t="s">
        <v>828</v>
      </c>
      <c r="AW200" s="131" t="s">
        <v>838</v>
      </c>
      <c r="AX200" s="131" t="s">
        <v>818</v>
      </c>
      <c r="AY200" s="131" t="s">
        <v>858</v>
      </c>
    </row>
    <row r="201" spans="2:51" s="6" customFormat="1" ht="15.75" customHeight="1">
      <c r="B201" s="132"/>
      <c r="D201" s="133" t="s">
        <v>926</v>
      </c>
      <c r="E201" s="134"/>
      <c r="F201" s="135" t="s">
        <v>928</v>
      </c>
      <c r="H201" s="134"/>
      <c r="L201" s="132"/>
      <c r="M201" s="136"/>
      <c r="T201" s="137"/>
      <c r="AT201" s="134" t="s">
        <v>926</v>
      </c>
      <c r="AU201" s="134" t="s">
        <v>829</v>
      </c>
      <c r="AV201" s="134" t="s">
        <v>824</v>
      </c>
      <c r="AW201" s="134" t="s">
        <v>838</v>
      </c>
      <c r="AX201" s="134" t="s">
        <v>818</v>
      </c>
      <c r="AY201" s="134" t="s">
        <v>858</v>
      </c>
    </row>
    <row r="202" spans="2:51" s="6" customFormat="1" ht="15.75" customHeight="1">
      <c r="B202" s="138"/>
      <c r="D202" s="133" t="s">
        <v>926</v>
      </c>
      <c r="E202" s="139"/>
      <c r="F202" s="140" t="s">
        <v>928</v>
      </c>
      <c r="H202" s="141">
        <v>1117.245</v>
      </c>
      <c r="L202" s="138"/>
      <c r="M202" s="142"/>
      <c r="T202" s="143"/>
      <c r="AT202" s="139" t="s">
        <v>926</v>
      </c>
      <c r="AU202" s="139" t="s">
        <v>829</v>
      </c>
      <c r="AV202" s="139" t="s">
        <v>863</v>
      </c>
      <c r="AW202" s="139" t="s">
        <v>838</v>
      </c>
      <c r="AX202" s="139" t="s">
        <v>824</v>
      </c>
      <c r="AY202" s="139" t="s">
        <v>858</v>
      </c>
    </row>
    <row r="203" spans="2:65" s="6" customFormat="1" ht="15.75" customHeight="1">
      <c r="B203" s="19"/>
      <c r="C203" s="104" t="s">
        <v>26</v>
      </c>
      <c r="D203" s="104" t="s">
        <v>859</v>
      </c>
      <c r="E203" s="105" t="s">
        <v>27</v>
      </c>
      <c r="F203" s="106" t="s">
        <v>28</v>
      </c>
      <c r="G203" s="107" t="s">
        <v>921</v>
      </c>
      <c r="H203" s="108">
        <v>67034.7</v>
      </c>
      <c r="I203" s="109"/>
      <c r="J203" s="109">
        <f>ROUND($I$203*$H$203,2)</f>
        <v>0</v>
      </c>
      <c r="K203" s="106" t="s">
        <v>922</v>
      </c>
      <c r="L203" s="19"/>
      <c r="M203" s="110"/>
      <c r="N203" s="111" t="s">
        <v>790</v>
      </c>
      <c r="O203" s="112">
        <v>0</v>
      </c>
      <c r="P203" s="112">
        <f>$O$203*$H$203</f>
        <v>0</v>
      </c>
      <c r="Q203" s="112">
        <v>0</v>
      </c>
      <c r="R203" s="112">
        <f>$Q$203*$H$203</f>
        <v>0</v>
      </c>
      <c r="S203" s="112">
        <v>0</v>
      </c>
      <c r="T203" s="113">
        <f>$S$203*$H$203</f>
        <v>0</v>
      </c>
      <c r="AR203" s="71" t="s">
        <v>863</v>
      </c>
      <c r="AT203" s="71" t="s">
        <v>859</v>
      </c>
      <c r="AU203" s="71" t="s">
        <v>829</v>
      </c>
      <c r="AY203" s="6" t="s">
        <v>858</v>
      </c>
      <c r="BE203" s="114">
        <f>IF($N$203="základní",$J$203,0)</f>
        <v>0</v>
      </c>
      <c r="BF203" s="114">
        <f>IF($N$203="snížená",$J$203,0)</f>
        <v>0</v>
      </c>
      <c r="BG203" s="114">
        <f>IF($N$203="zákl. přenesená",$J$203,0)</f>
        <v>0</v>
      </c>
      <c r="BH203" s="114">
        <f>IF($N$203="sníž. přenesená",$J$203,0)</f>
        <v>0</v>
      </c>
      <c r="BI203" s="114">
        <f>IF($N$203="nulová",$J$203,0)</f>
        <v>0</v>
      </c>
      <c r="BJ203" s="71" t="s">
        <v>828</v>
      </c>
      <c r="BK203" s="114">
        <f>ROUND($I$203*$H$203,2)</f>
        <v>0</v>
      </c>
      <c r="BL203" s="71" t="s">
        <v>863</v>
      </c>
      <c r="BM203" s="71" t="s">
        <v>26</v>
      </c>
    </row>
    <row r="204" spans="2:65" s="6" customFormat="1" ht="15.75" customHeight="1">
      <c r="B204" s="19"/>
      <c r="C204" s="107" t="s">
        <v>29</v>
      </c>
      <c r="D204" s="107" t="s">
        <v>859</v>
      </c>
      <c r="E204" s="105" t="s">
        <v>30</v>
      </c>
      <c r="F204" s="106" t="s">
        <v>31</v>
      </c>
      <c r="G204" s="107" t="s">
        <v>921</v>
      </c>
      <c r="H204" s="108">
        <v>1117.245</v>
      </c>
      <c r="I204" s="109"/>
      <c r="J204" s="109">
        <f>ROUND($I$204*$H$204,2)</f>
        <v>0</v>
      </c>
      <c r="K204" s="106" t="s">
        <v>922</v>
      </c>
      <c r="L204" s="19"/>
      <c r="M204" s="110"/>
      <c r="N204" s="111" t="s">
        <v>790</v>
      </c>
      <c r="O204" s="112">
        <v>0.076</v>
      </c>
      <c r="P204" s="112">
        <f>$O$204*$H$204</f>
        <v>84.91062</v>
      </c>
      <c r="Q204" s="112">
        <v>0</v>
      </c>
      <c r="R204" s="112">
        <f>$Q$204*$H$204</f>
        <v>0</v>
      </c>
      <c r="S204" s="112">
        <v>0</v>
      </c>
      <c r="T204" s="113">
        <f>$S$204*$H$204</f>
        <v>0</v>
      </c>
      <c r="AR204" s="71" t="s">
        <v>863</v>
      </c>
      <c r="AT204" s="71" t="s">
        <v>859</v>
      </c>
      <c r="AU204" s="71" t="s">
        <v>829</v>
      </c>
      <c r="AY204" s="71" t="s">
        <v>858</v>
      </c>
      <c r="BE204" s="114">
        <f>IF($N$204="základní",$J$204,0)</f>
        <v>0</v>
      </c>
      <c r="BF204" s="114">
        <f>IF($N$204="snížená",$J$204,0)</f>
        <v>0</v>
      </c>
      <c r="BG204" s="114">
        <f>IF($N$204="zákl. přenesená",$J$204,0)</f>
        <v>0</v>
      </c>
      <c r="BH204" s="114">
        <f>IF($N$204="sníž. přenesená",$J$204,0)</f>
        <v>0</v>
      </c>
      <c r="BI204" s="114">
        <f>IF($N$204="nulová",$J$204,0)</f>
        <v>0</v>
      </c>
      <c r="BJ204" s="71" t="s">
        <v>828</v>
      </c>
      <c r="BK204" s="114">
        <f>ROUND($I$204*$H$204,2)</f>
        <v>0</v>
      </c>
      <c r="BL204" s="71" t="s">
        <v>863</v>
      </c>
      <c r="BM204" s="71" t="s">
        <v>29</v>
      </c>
    </row>
    <row r="205" spans="2:65" s="6" customFormat="1" ht="15.75" customHeight="1">
      <c r="B205" s="19"/>
      <c r="C205" s="107" t="s">
        <v>32</v>
      </c>
      <c r="D205" s="107" t="s">
        <v>859</v>
      </c>
      <c r="E205" s="105" t="s">
        <v>33</v>
      </c>
      <c r="F205" s="106" t="s">
        <v>34</v>
      </c>
      <c r="G205" s="107" t="s">
        <v>921</v>
      </c>
      <c r="H205" s="108">
        <v>69.712</v>
      </c>
      <c r="I205" s="109"/>
      <c r="J205" s="109">
        <f>ROUND($I$205*$H$205,2)</f>
        <v>0</v>
      </c>
      <c r="K205" s="106" t="s">
        <v>922</v>
      </c>
      <c r="L205" s="19"/>
      <c r="M205" s="110"/>
      <c r="N205" s="111" t="s">
        <v>790</v>
      </c>
      <c r="O205" s="112">
        <v>0.22</v>
      </c>
      <c r="P205" s="112">
        <f>$O$205*$H$205</f>
        <v>15.336640000000001</v>
      </c>
      <c r="Q205" s="112">
        <v>0</v>
      </c>
      <c r="R205" s="112">
        <f>$Q$205*$H$205</f>
        <v>0</v>
      </c>
      <c r="S205" s="112">
        <v>0.059</v>
      </c>
      <c r="T205" s="113">
        <f>$S$205*$H$205</f>
        <v>4.113008</v>
      </c>
      <c r="AR205" s="71" t="s">
        <v>863</v>
      </c>
      <c r="AT205" s="71" t="s">
        <v>859</v>
      </c>
      <c r="AU205" s="71" t="s">
        <v>829</v>
      </c>
      <c r="AY205" s="71" t="s">
        <v>858</v>
      </c>
      <c r="BE205" s="114">
        <f>IF($N$205="základní",$J$205,0)</f>
        <v>0</v>
      </c>
      <c r="BF205" s="114">
        <f>IF($N$205="snížená",$J$205,0)</f>
        <v>0</v>
      </c>
      <c r="BG205" s="114">
        <f>IF($N$205="zákl. přenesená",$J$205,0)</f>
        <v>0</v>
      </c>
      <c r="BH205" s="114">
        <f>IF($N$205="sníž. přenesená",$J$205,0)</f>
        <v>0</v>
      </c>
      <c r="BI205" s="114">
        <f>IF($N$205="nulová",$J$205,0)</f>
        <v>0</v>
      </c>
      <c r="BJ205" s="71" t="s">
        <v>828</v>
      </c>
      <c r="BK205" s="114">
        <f>ROUND($I$205*$H$205,2)</f>
        <v>0</v>
      </c>
      <c r="BL205" s="71" t="s">
        <v>863</v>
      </c>
      <c r="BM205" s="71" t="s">
        <v>35</v>
      </c>
    </row>
    <row r="206" spans="2:51" s="6" customFormat="1" ht="15.75" customHeight="1">
      <c r="B206" s="125"/>
      <c r="D206" s="126" t="s">
        <v>926</v>
      </c>
      <c r="E206" s="127"/>
      <c r="F206" s="127" t="s">
        <v>36</v>
      </c>
      <c r="H206" s="128">
        <v>69.712</v>
      </c>
      <c r="L206" s="125"/>
      <c r="M206" s="129"/>
      <c r="T206" s="130"/>
      <c r="AT206" s="131" t="s">
        <v>926</v>
      </c>
      <c r="AU206" s="131" t="s">
        <v>829</v>
      </c>
      <c r="AV206" s="131" t="s">
        <v>828</v>
      </c>
      <c r="AW206" s="131" t="s">
        <v>838</v>
      </c>
      <c r="AX206" s="131" t="s">
        <v>818</v>
      </c>
      <c r="AY206" s="131" t="s">
        <v>858</v>
      </c>
    </row>
    <row r="207" spans="2:51" s="6" customFormat="1" ht="15.75" customHeight="1">
      <c r="B207" s="132"/>
      <c r="D207" s="133" t="s">
        <v>926</v>
      </c>
      <c r="E207" s="134"/>
      <c r="F207" s="135" t="s">
        <v>928</v>
      </c>
      <c r="H207" s="134"/>
      <c r="L207" s="132"/>
      <c r="M207" s="136"/>
      <c r="T207" s="137"/>
      <c r="AT207" s="134" t="s">
        <v>926</v>
      </c>
      <c r="AU207" s="134" t="s">
        <v>829</v>
      </c>
      <c r="AV207" s="134" t="s">
        <v>824</v>
      </c>
      <c r="AW207" s="134" t="s">
        <v>838</v>
      </c>
      <c r="AX207" s="134" t="s">
        <v>818</v>
      </c>
      <c r="AY207" s="134" t="s">
        <v>858</v>
      </c>
    </row>
    <row r="208" spans="2:51" s="6" customFormat="1" ht="15.75" customHeight="1">
      <c r="B208" s="138"/>
      <c r="D208" s="133" t="s">
        <v>926</v>
      </c>
      <c r="E208" s="139"/>
      <c r="F208" s="140" t="s">
        <v>928</v>
      </c>
      <c r="H208" s="141">
        <v>69.712</v>
      </c>
      <c r="L208" s="138"/>
      <c r="M208" s="142"/>
      <c r="T208" s="143"/>
      <c r="AT208" s="139" t="s">
        <v>926</v>
      </c>
      <c r="AU208" s="139" t="s">
        <v>829</v>
      </c>
      <c r="AV208" s="139" t="s">
        <v>863</v>
      </c>
      <c r="AW208" s="139" t="s">
        <v>838</v>
      </c>
      <c r="AX208" s="139" t="s">
        <v>824</v>
      </c>
      <c r="AY208" s="139" t="s">
        <v>858</v>
      </c>
    </row>
    <row r="209" spans="2:65" s="6" customFormat="1" ht="15.75" customHeight="1">
      <c r="B209" s="19"/>
      <c r="C209" s="104" t="s">
        <v>37</v>
      </c>
      <c r="D209" s="104" t="s">
        <v>859</v>
      </c>
      <c r="E209" s="105" t="s">
        <v>38</v>
      </c>
      <c r="F209" s="106" t="s">
        <v>39</v>
      </c>
      <c r="G209" s="107" t="s">
        <v>921</v>
      </c>
      <c r="H209" s="108">
        <v>6.3</v>
      </c>
      <c r="I209" s="109"/>
      <c r="J209" s="109">
        <f>ROUND($I$209*$H$209,2)</f>
        <v>0</v>
      </c>
      <c r="K209" s="106"/>
      <c r="L209" s="19"/>
      <c r="M209" s="110"/>
      <c r="N209" s="111" t="s">
        <v>790</v>
      </c>
      <c r="O209" s="112">
        <v>0</v>
      </c>
      <c r="P209" s="112">
        <f>$O$209*$H$209</f>
        <v>0</v>
      </c>
      <c r="Q209" s="112">
        <v>0</v>
      </c>
      <c r="R209" s="112">
        <f>$Q$209*$H$209</f>
        <v>0</v>
      </c>
      <c r="S209" s="112">
        <v>0</v>
      </c>
      <c r="T209" s="113">
        <f>$S$209*$H$209</f>
        <v>0</v>
      </c>
      <c r="AR209" s="71" t="s">
        <v>863</v>
      </c>
      <c r="AT209" s="71" t="s">
        <v>859</v>
      </c>
      <c r="AU209" s="71" t="s">
        <v>829</v>
      </c>
      <c r="AY209" s="6" t="s">
        <v>858</v>
      </c>
      <c r="BE209" s="114">
        <f>IF($N$209="základní",$J$209,0)</f>
        <v>0</v>
      </c>
      <c r="BF209" s="114">
        <f>IF($N$209="snížená",$J$209,0)</f>
        <v>0</v>
      </c>
      <c r="BG209" s="114">
        <f>IF($N$209="zákl. přenesená",$J$209,0)</f>
        <v>0</v>
      </c>
      <c r="BH209" s="114">
        <f>IF($N$209="sníž. přenesená",$J$209,0)</f>
        <v>0</v>
      </c>
      <c r="BI209" s="114">
        <f>IF($N$209="nulová",$J$209,0)</f>
        <v>0</v>
      </c>
      <c r="BJ209" s="71" t="s">
        <v>828</v>
      </c>
      <c r="BK209" s="114">
        <f>ROUND($I$209*$H$209,2)</f>
        <v>0</v>
      </c>
      <c r="BL209" s="71" t="s">
        <v>863</v>
      </c>
      <c r="BM209" s="71" t="s">
        <v>37</v>
      </c>
    </row>
    <row r="210" spans="2:51" s="6" customFormat="1" ht="15.75" customHeight="1">
      <c r="B210" s="132"/>
      <c r="D210" s="126" t="s">
        <v>926</v>
      </c>
      <c r="E210" s="135"/>
      <c r="F210" s="135" t="s">
        <v>962</v>
      </c>
      <c r="H210" s="134"/>
      <c r="L210" s="132"/>
      <c r="M210" s="136"/>
      <c r="T210" s="137"/>
      <c r="AT210" s="134" t="s">
        <v>926</v>
      </c>
      <c r="AU210" s="134" t="s">
        <v>829</v>
      </c>
      <c r="AV210" s="134" t="s">
        <v>824</v>
      </c>
      <c r="AW210" s="134" t="s">
        <v>838</v>
      </c>
      <c r="AX210" s="134" t="s">
        <v>818</v>
      </c>
      <c r="AY210" s="134" t="s">
        <v>858</v>
      </c>
    </row>
    <row r="211" spans="2:51" s="6" customFormat="1" ht="15.75" customHeight="1">
      <c r="B211" s="125"/>
      <c r="D211" s="133" t="s">
        <v>926</v>
      </c>
      <c r="E211" s="131"/>
      <c r="F211" s="127" t="s">
        <v>40</v>
      </c>
      <c r="H211" s="128">
        <v>6.3</v>
      </c>
      <c r="L211" s="125"/>
      <c r="M211" s="129"/>
      <c r="T211" s="130"/>
      <c r="AT211" s="131" t="s">
        <v>926</v>
      </c>
      <c r="AU211" s="131" t="s">
        <v>829</v>
      </c>
      <c r="AV211" s="131" t="s">
        <v>828</v>
      </c>
      <c r="AW211" s="131" t="s">
        <v>838</v>
      </c>
      <c r="AX211" s="131" t="s">
        <v>818</v>
      </c>
      <c r="AY211" s="131" t="s">
        <v>858</v>
      </c>
    </row>
    <row r="212" spans="2:51" s="6" customFormat="1" ht="15.75" customHeight="1">
      <c r="B212" s="132"/>
      <c r="D212" s="133" t="s">
        <v>926</v>
      </c>
      <c r="E212" s="134"/>
      <c r="F212" s="135" t="s">
        <v>928</v>
      </c>
      <c r="H212" s="134"/>
      <c r="L212" s="132"/>
      <c r="M212" s="136"/>
      <c r="T212" s="137"/>
      <c r="AT212" s="134" t="s">
        <v>926</v>
      </c>
      <c r="AU212" s="134" t="s">
        <v>829</v>
      </c>
      <c r="AV212" s="134" t="s">
        <v>824</v>
      </c>
      <c r="AW212" s="134" t="s">
        <v>838</v>
      </c>
      <c r="AX212" s="134" t="s">
        <v>818</v>
      </c>
      <c r="AY212" s="134" t="s">
        <v>858</v>
      </c>
    </row>
    <row r="213" spans="2:51" s="6" customFormat="1" ht="15.75" customHeight="1">
      <c r="B213" s="138"/>
      <c r="D213" s="133" t="s">
        <v>926</v>
      </c>
      <c r="E213" s="139"/>
      <c r="F213" s="140" t="s">
        <v>928</v>
      </c>
      <c r="H213" s="141">
        <v>6.3</v>
      </c>
      <c r="L213" s="138"/>
      <c r="M213" s="142"/>
      <c r="T213" s="143"/>
      <c r="AT213" s="139" t="s">
        <v>926</v>
      </c>
      <c r="AU213" s="139" t="s">
        <v>829</v>
      </c>
      <c r="AV213" s="139" t="s">
        <v>863</v>
      </c>
      <c r="AW213" s="139" t="s">
        <v>838</v>
      </c>
      <c r="AX213" s="139" t="s">
        <v>824</v>
      </c>
      <c r="AY213" s="139" t="s">
        <v>858</v>
      </c>
    </row>
    <row r="214" spans="2:65" s="6" customFormat="1" ht="15.75" customHeight="1">
      <c r="B214" s="19"/>
      <c r="C214" s="104" t="s">
        <v>41</v>
      </c>
      <c r="D214" s="104" t="s">
        <v>859</v>
      </c>
      <c r="E214" s="105" t="s">
        <v>42</v>
      </c>
      <c r="F214" s="106" t="s">
        <v>43</v>
      </c>
      <c r="G214" s="107" t="s">
        <v>921</v>
      </c>
      <c r="H214" s="108">
        <v>994.495</v>
      </c>
      <c r="I214" s="109"/>
      <c r="J214" s="109">
        <f>ROUND($I$214*$H$214,2)</f>
        <v>0</v>
      </c>
      <c r="K214" s="106" t="s">
        <v>922</v>
      </c>
      <c r="L214" s="19"/>
      <c r="M214" s="110"/>
      <c r="N214" s="111" t="s">
        <v>790</v>
      </c>
      <c r="O214" s="112">
        <v>0.033</v>
      </c>
      <c r="P214" s="112">
        <f>$O$214*$H$214</f>
        <v>32.818335000000005</v>
      </c>
      <c r="Q214" s="112">
        <v>0</v>
      </c>
      <c r="R214" s="112">
        <f>$Q$214*$H$214</f>
        <v>0</v>
      </c>
      <c r="S214" s="112">
        <v>0.005</v>
      </c>
      <c r="T214" s="113">
        <f>$S$214*$H$214</f>
        <v>4.972475</v>
      </c>
      <c r="AR214" s="71" t="s">
        <v>863</v>
      </c>
      <c r="AT214" s="71" t="s">
        <v>859</v>
      </c>
      <c r="AU214" s="71" t="s">
        <v>829</v>
      </c>
      <c r="AY214" s="6" t="s">
        <v>858</v>
      </c>
      <c r="BE214" s="114">
        <f>IF($N$214="základní",$J$214,0)</f>
        <v>0</v>
      </c>
      <c r="BF214" s="114">
        <f>IF($N$214="snížená",$J$214,0)</f>
        <v>0</v>
      </c>
      <c r="BG214" s="114">
        <f>IF($N$214="zákl. přenesená",$J$214,0)</f>
        <v>0</v>
      </c>
      <c r="BH214" s="114">
        <f>IF($N$214="sníž. přenesená",$J$214,0)</f>
        <v>0</v>
      </c>
      <c r="BI214" s="114">
        <f>IF($N$214="nulová",$J$214,0)</f>
        <v>0</v>
      </c>
      <c r="BJ214" s="71" t="s">
        <v>828</v>
      </c>
      <c r="BK214" s="114">
        <f>ROUND($I$214*$H$214,2)</f>
        <v>0</v>
      </c>
      <c r="BL214" s="71" t="s">
        <v>863</v>
      </c>
      <c r="BM214" s="71" t="s">
        <v>41</v>
      </c>
    </row>
    <row r="215" spans="2:65" s="6" customFormat="1" ht="15.75" customHeight="1">
      <c r="B215" s="19"/>
      <c r="C215" s="104" t="s">
        <v>863</v>
      </c>
      <c r="D215" s="104" t="s">
        <v>859</v>
      </c>
      <c r="E215" s="105" t="s">
        <v>18</v>
      </c>
      <c r="F215" s="106" t="s">
        <v>19</v>
      </c>
      <c r="G215" s="107" t="s">
        <v>20</v>
      </c>
      <c r="H215" s="249">
        <v>0.2</v>
      </c>
      <c r="I215" s="109"/>
      <c r="J215" s="109">
        <f>H215*I215</f>
        <v>0</v>
      </c>
      <c r="K215" s="106" t="s">
        <v>922</v>
      </c>
      <c r="L215" s="19"/>
      <c r="M215" s="110"/>
      <c r="N215" s="111" t="s">
        <v>790</v>
      </c>
      <c r="O215" s="112">
        <v>0.318</v>
      </c>
      <c r="P215" s="112">
        <f>$O$116*$H$116</f>
        <v>0</v>
      </c>
      <c r="Q215" s="112">
        <v>0</v>
      </c>
      <c r="R215" s="112">
        <f>$Q$116*$H$116</f>
        <v>0</v>
      </c>
      <c r="S215" s="112">
        <v>0</v>
      </c>
      <c r="T215" s="113">
        <f>$S$116*$H$116</f>
        <v>0</v>
      </c>
      <c r="AR215" s="71" t="s">
        <v>863</v>
      </c>
      <c r="AT215" s="71" t="s">
        <v>859</v>
      </c>
      <c r="AU215" s="71" t="s">
        <v>829</v>
      </c>
      <c r="AY215" s="6" t="s">
        <v>858</v>
      </c>
      <c r="BE215" s="114">
        <f>IF($N$116="základní",$J$116,0)</f>
        <v>0</v>
      </c>
      <c r="BF215" s="114">
        <f>IF($N$116="snížená",$J$116,0)</f>
        <v>0</v>
      </c>
      <c r="BG215" s="114">
        <f>IF($N$116="zákl. přenesená",$J$116,0)</f>
        <v>0</v>
      </c>
      <c r="BH215" s="114">
        <f>IF($N$116="sníž. přenesená",$J$116,0)</f>
        <v>0</v>
      </c>
      <c r="BI215" s="114">
        <f>IF($N$116="nulová",$J$116,0)</f>
        <v>0</v>
      </c>
      <c r="BJ215" s="71" t="s">
        <v>828</v>
      </c>
      <c r="BK215" s="114">
        <f>ROUND($I$116*$H$116,2)</f>
        <v>0</v>
      </c>
      <c r="BL215" s="71" t="s">
        <v>863</v>
      </c>
      <c r="BM215" s="71" t="s">
        <v>863</v>
      </c>
    </row>
    <row r="216" spans="2:65" s="6" customFormat="1" ht="15.75" customHeight="1">
      <c r="B216" s="19"/>
      <c r="C216" s="107" t="s">
        <v>872</v>
      </c>
      <c r="D216" s="107" t="s">
        <v>859</v>
      </c>
      <c r="E216" s="105" t="s">
        <v>166</v>
      </c>
      <c r="F216" s="106" t="s">
        <v>167</v>
      </c>
      <c r="G216" s="107" t="s">
        <v>20</v>
      </c>
      <c r="H216" s="249">
        <v>20.975</v>
      </c>
      <c r="I216" s="109"/>
      <c r="J216" s="109">
        <f>H216*I216</f>
        <v>0</v>
      </c>
      <c r="K216" s="106"/>
      <c r="L216" s="19"/>
      <c r="M216" s="110"/>
      <c r="N216" s="111" t="s">
        <v>790</v>
      </c>
      <c r="O216" s="112">
        <v>0</v>
      </c>
      <c r="P216" s="112">
        <f>$O$117*$H$117</f>
        <v>0</v>
      </c>
      <c r="Q216" s="112">
        <v>0</v>
      </c>
      <c r="R216" s="112">
        <f>$Q$117*$H$117</f>
        <v>0</v>
      </c>
      <c r="S216" s="112">
        <v>0</v>
      </c>
      <c r="T216" s="113">
        <f>$S$117*$H$117</f>
        <v>0</v>
      </c>
      <c r="AR216" s="71" t="s">
        <v>863</v>
      </c>
      <c r="AT216" s="71" t="s">
        <v>859</v>
      </c>
      <c r="AU216" s="71" t="s">
        <v>829</v>
      </c>
      <c r="AY216" s="71" t="s">
        <v>858</v>
      </c>
      <c r="BE216" s="114">
        <f>IF($N$117="základní",$J$117,0)</f>
        <v>0</v>
      </c>
      <c r="BF216" s="114">
        <f>IF($N$117="snížená",$J$117,0)</f>
        <v>0</v>
      </c>
      <c r="BG216" s="114">
        <f>IF($N$117="zákl. přenesená",$J$117,0)</f>
        <v>0</v>
      </c>
      <c r="BH216" s="114">
        <f>IF($N$117="sníž. přenesená",$J$117,0)</f>
        <v>0</v>
      </c>
      <c r="BI216" s="114">
        <f>IF($N$117="nulová",$J$117,0)</f>
        <v>0</v>
      </c>
      <c r="BJ216" s="71" t="s">
        <v>828</v>
      </c>
      <c r="BK216" s="114">
        <f>ROUND($I$117*$H$117,2)</f>
        <v>0</v>
      </c>
      <c r="BL216" s="71" t="s">
        <v>863</v>
      </c>
      <c r="BM216" s="71" t="s">
        <v>887</v>
      </c>
    </row>
    <row r="217" spans="2:47" s="266" customFormat="1" ht="40.5">
      <c r="B217" s="267"/>
      <c r="C217" s="268"/>
      <c r="D217" s="269" t="s">
        <v>209</v>
      </c>
      <c r="E217" s="268"/>
      <c r="F217" s="274" t="s">
        <v>331</v>
      </c>
      <c r="G217" s="268"/>
      <c r="H217" s="268"/>
      <c r="I217" s="268"/>
      <c r="J217" s="268"/>
      <c r="K217" s="268"/>
      <c r="L217" s="267"/>
      <c r="M217" s="270"/>
      <c r="N217" s="271"/>
      <c r="O217" s="271"/>
      <c r="P217" s="271"/>
      <c r="Q217" s="271"/>
      <c r="R217" s="271"/>
      <c r="S217" s="271"/>
      <c r="T217" s="272"/>
      <c r="AT217" s="273" t="s">
        <v>209</v>
      </c>
      <c r="AU217" s="273" t="s">
        <v>828</v>
      </c>
    </row>
    <row r="218" spans="2:65" s="6" customFormat="1" ht="15.75" customHeight="1">
      <c r="B218" s="19"/>
      <c r="C218" s="107" t="s">
        <v>875</v>
      </c>
      <c r="D218" s="107" t="s">
        <v>859</v>
      </c>
      <c r="E218" s="105" t="s">
        <v>168</v>
      </c>
      <c r="F218" s="106" t="s">
        <v>169</v>
      </c>
      <c r="G218" s="107" t="s">
        <v>921</v>
      </c>
      <c r="H218" s="249">
        <v>1117.245</v>
      </c>
      <c r="I218" s="109"/>
      <c r="J218" s="109">
        <f>H218*I218</f>
        <v>0</v>
      </c>
      <c r="K218" s="106" t="s">
        <v>922</v>
      </c>
      <c r="L218" s="19"/>
      <c r="M218" s="110"/>
      <c r="N218" s="111" t="s">
        <v>790</v>
      </c>
      <c r="O218" s="112">
        <v>0.049</v>
      </c>
      <c r="P218" s="112">
        <f>$O$119*$H$119</f>
        <v>0</v>
      </c>
      <c r="Q218" s="112">
        <v>0</v>
      </c>
      <c r="R218" s="112">
        <f>$Q$119*$H$119</f>
        <v>1.9068599999999998</v>
      </c>
      <c r="S218" s="112">
        <v>0</v>
      </c>
      <c r="T218" s="113">
        <f>$S$119*$H$119</f>
        <v>0</v>
      </c>
      <c r="AR218" s="71" t="s">
        <v>863</v>
      </c>
      <c r="AT218" s="71" t="s">
        <v>859</v>
      </c>
      <c r="AU218" s="71" t="s">
        <v>829</v>
      </c>
      <c r="AY218" s="71" t="s">
        <v>858</v>
      </c>
      <c r="BE218" s="114">
        <f>IF($N$119="základní",$J$119,0)</f>
        <v>0</v>
      </c>
      <c r="BF218" s="114">
        <f>IF($N$119="snížená",$J$119,0)</f>
        <v>0</v>
      </c>
      <c r="BG218" s="114">
        <f>IF($N$119="zákl. přenesená",$J$119,0)</f>
        <v>0</v>
      </c>
      <c r="BH218" s="114">
        <f>IF($N$119="sníž. přenesená",$J$119,0)</f>
        <v>0</v>
      </c>
      <c r="BI218" s="114">
        <f>IF($N$119="nulová",$J$119,0)</f>
        <v>0</v>
      </c>
      <c r="BJ218" s="71" t="s">
        <v>828</v>
      </c>
      <c r="BK218" s="114">
        <f>ROUND($I$119*$H$119,2)</f>
        <v>0</v>
      </c>
      <c r="BL218" s="71" t="s">
        <v>863</v>
      </c>
      <c r="BM218" s="71" t="s">
        <v>893</v>
      </c>
    </row>
    <row r="219" spans="2:65" s="6" customFormat="1" ht="15.75" customHeight="1">
      <c r="B219" s="19"/>
      <c r="C219" s="107" t="s">
        <v>878</v>
      </c>
      <c r="D219" s="107" t="s">
        <v>859</v>
      </c>
      <c r="E219" s="105" t="s">
        <v>170</v>
      </c>
      <c r="F219" s="106" t="s">
        <v>171</v>
      </c>
      <c r="G219" s="107" t="s">
        <v>921</v>
      </c>
      <c r="H219" s="249">
        <v>67034.7</v>
      </c>
      <c r="I219" s="109"/>
      <c r="J219" s="109">
        <f>H219*I219</f>
        <v>0</v>
      </c>
      <c r="K219" s="106" t="s">
        <v>922</v>
      </c>
      <c r="L219" s="19"/>
      <c r="M219" s="110"/>
      <c r="N219" s="111" t="s">
        <v>790</v>
      </c>
      <c r="O219" s="112">
        <v>0</v>
      </c>
      <c r="P219" s="112">
        <f>$O$120*$H$120</f>
        <v>77</v>
      </c>
      <c r="Q219" s="112">
        <v>0</v>
      </c>
      <c r="R219" s="112">
        <f>$Q$120*$H$120</f>
        <v>0.5992</v>
      </c>
      <c r="S219" s="112">
        <v>0</v>
      </c>
      <c r="T219" s="113">
        <f>$S$120*$H$120</f>
        <v>0</v>
      </c>
      <c r="AR219" s="71" t="s">
        <v>863</v>
      </c>
      <c r="AT219" s="71" t="s">
        <v>859</v>
      </c>
      <c r="AU219" s="71" t="s">
        <v>829</v>
      </c>
      <c r="AY219" s="71" t="s">
        <v>858</v>
      </c>
      <c r="BE219" s="114">
        <f>IF($N$120="základní",$J$120,0)</f>
        <v>0</v>
      </c>
      <c r="BF219" s="114">
        <f>IF($N$120="snížená",$J$120,0)</f>
        <v>0</v>
      </c>
      <c r="BG219" s="114">
        <f>IF($N$120="zákl. přenesená",$J$120,0)</f>
        <v>0</v>
      </c>
      <c r="BH219" s="114">
        <f>IF($N$120="sníž. přenesená",$J$120,0)</f>
        <v>0</v>
      </c>
      <c r="BI219" s="114">
        <f>IF($N$120="nulová",$J$120,0)</f>
        <v>0</v>
      </c>
      <c r="BJ219" s="71" t="s">
        <v>828</v>
      </c>
      <c r="BK219" s="114">
        <f>ROUND($I$120*$H$120,2)</f>
        <v>0</v>
      </c>
      <c r="BL219" s="71" t="s">
        <v>863</v>
      </c>
      <c r="BM219" s="71" t="s">
        <v>896</v>
      </c>
    </row>
    <row r="220" spans="2:65" s="6" customFormat="1" ht="15.75" customHeight="1">
      <c r="B220" s="19"/>
      <c r="C220" s="107" t="s">
        <v>881</v>
      </c>
      <c r="D220" s="107" t="s">
        <v>859</v>
      </c>
      <c r="E220" s="105" t="s">
        <v>172</v>
      </c>
      <c r="F220" s="106" t="s">
        <v>173</v>
      </c>
      <c r="G220" s="107" t="s">
        <v>921</v>
      </c>
      <c r="H220" s="249">
        <v>1117.245</v>
      </c>
      <c r="I220" s="109"/>
      <c r="J220" s="109">
        <f>H220*I220</f>
        <v>0</v>
      </c>
      <c r="K220" s="106" t="s">
        <v>922</v>
      </c>
      <c r="L220" s="19"/>
      <c r="M220" s="110"/>
      <c r="N220" s="111" t="s">
        <v>790</v>
      </c>
      <c r="O220" s="112">
        <v>0.033</v>
      </c>
      <c r="P220" s="112">
        <f>$O$121*$H$121</f>
        <v>0</v>
      </c>
      <c r="Q220" s="112">
        <v>0</v>
      </c>
      <c r="R220" s="112">
        <f>$Q$121*$H$121</f>
        <v>0</v>
      </c>
      <c r="S220" s="112">
        <v>0</v>
      </c>
      <c r="T220" s="113">
        <f>$S$121*$H$121</f>
        <v>0</v>
      </c>
      <c r="AR220" s="71" t="s">
        <v>863</v>
      </c>
      <c r="AT220" s="71" t="s">
        <v>859</v>
      </c>
      <c r="AU220" s="71" t="s">
        <v>829</v>
      </c>
      <c r="AY220" s="71" t="s">
        <v>858</v>
      </c>
      <c r="BE220" s="114">
        <f>IF($N$121="základní",$J$121,0)</f>
        <v>0</v>
      </c>
      <c r="BF220" s="114">
        <f>IF($N$121="snížená",$J$121,0)</f>
        <v>0</v>
      </c>
      <c r="BG220" s="114">
        <f>IF($N$121="zákl. přenesená",$J$121,0)</f>
        <v>0</v>
      </c>
      <c r="BH220" s="114">
        <f>IF($N$121="sníž. přenesená",$J$121,0)</f>
        <v>0</v>
      </c>
      <c r="BI220" s="114">
        <f>IF($N$121="nulová",$J$121,0)</f>
        <v>0</v>
      </c>
      <c r="BJ220" s="71" t="s">
        <v>828</v>
      </c>
      <c r="BK220" s="114">
        <f>ROUND($I$121*$H$121,2)</f>
        <v>0</v>
      </c>
      <c r="BL220" s="71" t="s">
        <v>863</v>
      </c>
      <c r="BM220" s="71" t="s">
        <v>899</v>
      </c>
    </row>
    <row r="221" spans="2:65" s="6" customFormat="1" ht="15.75" customHeight="1">
      <c r="B221" s="19"/>
      <c r="C221" s="107" t="s">
        <v>884</v>
      </c>
      <c r="D221" s="107" t="s">
        <v>859</v>
      </c>
      <c r="E221" s="105" t="s">
        <v>174</v>
      </c>
      <c r="F221" s="106" t="s">
        <v>175</v>
      </c>
      <c r="G221" s="107" t="s">
        <v>921</v>
      </c>
      <c r="H221" s="249">
        <v>376.35</v>
      </c>
      <c r="I221" s="109"/>
      <c r="J221" s="109">
        <f>H221*I221</f>
        <v>0</v>
      </c>
      <c r="K221" s="106" t="s">
        <v>922</v>
      </c>
      <c r="L221" s="19"/>
      <c r="M221" s="110"/>
      <c r="N221" s="111" t="s">
        <v>790</v>
      </c>
      <c r="O221" s="112">
        <v>0.308</v>
      </c>
      <c r="P221" s="112">
        <f>$O$122*$H$122</f>
        <v>0</v>
      </c>
      <c r="Q221" s="112">
        <v>4E-05</v>
      </c>
      <c r="R221" s="112">
        <f>$Q$122*$H$122</f>
        <v>0</v>
      </c>
      <c r="S221" s="112">
        <v>0</v>
      </c>
      <c r="T221" s="113">
        <f>$S$122*$H$122</f>
        <v>0</v>
      </c>
      <c r="AR221" s="71" t="s">
        <v>863</v>
      </c>
      <c r="AT221" s="71" t="s">
        <v>859</v>
      </c>
      <c r="AU221" s="71" t="s">
        <v>829</v>
      </c>
      <c r="AY221" s="71" t="s">
        <v>858</v>
      </c>
      <c r="BE221" s="114">
        <f>IF($N$122="základní",$J$122,0)</f>
        <v>0</v>
      </c>
      <c r="BF221" s="114">
        <f>IF($N$122="snížená",$J$122,0)</f>
        <v>0</v>
      </c>
      <c r="BG221" s="114">
        <f>IF($N$122="zákl. přenesená",$J$122,0)</f>
        <v>0</v>
      </c>
      <c r="BH221" s="114">
        <f>IF($N$122="sníž. přenesená",$J$122,0)</f>
        <v>0</v>
      </c>
      <c r="BI221" s="114">
        <f>IF($N$122="nulová",$J$122,0)</f>
        <v>0</v>
      </c>
      <c r="BJ221" s="71" t="s">
        <v>828</v>
      </c>
      <c r="BK221" s="114">
        <f>ROUND($I$122*$H$122,2)</f>
        <v>0</v>
      </c>
      <c r="BL221" s="71" t="s">
        <v>863</v>
      </c>
      <c r="BM221" s="71" t="s">
        <v>762</v>
      </c>
    </row>
    <row r="222" spans="2:65" s="6" customFormat="1" ht="15.75" customHeight="1">
      <c r="B222" s="19"/>
      <c r="C222" s="107" t="s">
        <v>887</v>
      </c>
      <c r="D222" s="107" t="s">
        <v>859</v>
      </c>
      <c r="E222" s="105" t="s">
        <v>176</v>
      </c>
      <c r="F222" s="106" t="s">
        <v>177</v>
      </c>
      <c r="G222" s="107" t="s">
        <v>921</v>
      </c>
      <c r="H222" s="249">
        <v>152.01</v>
      </c>
      <c r="I222" s="109"/>
      <c r="J222" s="109">
        <f>H222*I222</f>
        <v>0</v>
      </c>
      <c r="K222" s="106" t="s">
        <v>922</v>
      </c>
      <c r="L222" s="19"/>
      <c r="M222" s="110"/>
      <c r="N222" s="111" t="s">
        <v>790</v>
      </c>
      <c r="O222" s="112">
        <v>0.039</v>
      </c>
      <c r="P222" s="112">
        <f>$O$123*$H$123</f>
        <v>0</v>
      </c>
      <c r="Q222" s="112">
        <v>0</v>
      </c>
      <c r="R222" s="112">
        <f>$Q$123*$H$123</f>
        <v>0</v>
      </c>
      <c r="S222" s="112">
        <v>0</v>
      </c>
      <c r="T222" s="113">
        <f>$S$123*$H$123</f>
        <v>0</v>
      </c>
      <c r="AR222" s="71" t="s">
        <v>863</v>
      </c>
      <c r="AT222" s="71" t="s">
        <v>859</v>
      </c>
      <c r="AU222" s="71" t="s">
        <v>829</v>
      </c>
      <c r="AY222" s="71" t="s">
        <v>858</v>
      </c>
      <c r="BE222" s="114">
        <f>IF($N$123="základní",$J$123,0)</f>
        <v>0</v>
      </c>
      <c r="BF222" s="114">
        <f>IF($N$123="snížená",$J$123,0)</f>
        <v>0</v>
      </c>
      <c r="BG222" s="114">
        <f>IF($N$123="zákl. přenesená",$J$123,0)</f>
        <v>0</v>
      </c>
      <c r="BH222" s="114">
        <f>IF($N$123="sníž. přenesená",$J$123,0)</f>
        <v>0</v>
      </c>
      <c r="BI222" s="114">
        <f>IF($N$123="nulová",$J$123,0)</f>
        <v>0</v>
      </c>
      <c r="BJ222" s="71" t="s">
        <v>828</v>
      </c>
      <c r="BK222" s="114">
        <f>ROUND($I$123*$H$123,2)</f>
        <v>0</v>
      </c>
      <c r="BL222" s="71" t="s">
        <v>863</v>
      </c>
      <c r="BM222" s="71" t="s">
        <v>959</v>
      </c>
    </row>
    <row r="223" spans="2:51" s="6" customFormat="1" ht="15.75" customHeight="1">
      <c r="B223" s="125"/>
      <c r="D223" s="126" t="s">
        <v>926</v>
      </c>
      <c r="E223" s="127"/>
      <c r="F223" s="127" t="s">
        <v>51</v>
      </c>
      <c r="H223" s="255">
        <v>152.01</v>
      </c>
      <c r="L223" s="125"/>
      <c r="M223" s="129"/>
      <c r="T223" s="130"/>
      <c r="AT223" s="131" t="s">
        <v>926</v>
      </c>
      <c r="AU223" s="131" t="s">
        <v>829</v>
      </c>
      <c r="AV223" s="131" t="s">
        <v>828</v>
      </c>
      <c r="AW223" s="131" t="s">
        <v>838</v>
      </c>
      <c r="AX223" s="131" t="s">
        <v>818</v>
      </c>
      <c r="AY223" s="131" t="s">
        <v>858</v>
      </c>
    </row>
    <row r="224" spans="2:51" s="6" customFormat="1" ht="15.75" customHeight="1">
      <c r="B224" s="132"/>
      <c r="D224" s="133" t="s">
        <v>926</v>
      </c>
      <c r="E224" s="134"/>
      <c r="F224" s="135" t="s">
        <v>928</v>
      </c>
      <c r="H224" s="256"/>
      <c r="L224" s="132"/>
      <c r="M224" s="136"/>
      <c r="T224" s="137"/>
      <c r="AT224" s="134" t="s">
        <v>926</v>
      </c>
      <c r="AU224" s="134" t="s">
        <v>829</v>
      </c>
      <c r="AV224" s="134" t="s">
        <v>824</v>
      </c>
      <c r="AW224" s="134" t="s">
        <v>838</v>
      </c>
      <c r="AX224" s="134" t="s">
        <v>818</v>
      </c>
      <c r="AY224" s="134" t="s">
        <v>858</v>
      </c>
    </row>
    <row r="225" spans="2:51" s="6" customFormat="1" ht="15.75" customHeight="1">
      <c r="B225" s="138"/>
      <c r="D225" s="133" t="s">
        <v>926</v>
      </c>
      <c r="E225" s="139"/>
      <c r="F225" s="140" t="s">
        <v>928</v>
      </c>
      <c r="H225" s="257">
        <v>152.01</v>
      </c>
      <c r="L225" s="138"/>
      <c r="M225" s="142"/>
      <c r="T225" s="143"/>
      <c r="AT225" s="139" t="s">
        <v>926</v>
      </c>
      <c r="AU225" s="139" t="s">
        <v>829</v>
      </c>
      <c r="AV225" s="139" t="s">
        <v>863</v>
      </c>
      <c r="AW225" s="139" t="s">
        <v>838</v>
      </c>
      <c r="AX225" s="139" t="s">
        <v>824</v>
      </c>
      <c r="AY225" s="139" t="s">
        <v>858</v>
      </c>
    </row>
    <row r="226" spans="2:65" s="6" customFormat="1" ht="15.75" customHeight="1">
      <c r="B226" s="19"/>
      <c r="C226" s="104" t="s">
        <v>890</v>
      </c>
      <c r="D226" s="104" t="s">
        <v>859</v>
      </c>
      <c r="E226" s="105" t="s">
        <v>178</v>
      </c>
      <c r="F226" s="106" t="s">
        <v>179</v>
      </c>
      <c r="G226" s="107" t="s">
        <v>937</v>
      </c>
      <c r="H226" s="249">
        <v>1.492</v>
      </c>
      <c r="I226" s="109"/>
      <c r="J226" s="109">
        <f>H226*I226</f>
        <v>0</v>
      </c>
      <c r="K226" s="106" t="s">
        <v>922</v>
      </c>
      <c r="L226" s="19"/>
      <c r="M226" s="110"/>
      <c r="N226" s="111" t="s">
        <v>790</v>
      </c>
      <c r="O226" s="112">
        <v>7.51</v>
      </c>
      <c r="P226" s="112">
        <f>$O$127*$H$127</f>
        <v>76.576115</v>
      </c>
      <c r="Q226" s="112">
        <v>0</v>
      </c>
      <c r="R226" s="112">
        <f>$Q$127*$H$127</f>
        <v>3.7989709</v>
      </c>
      <c r="S226" s="112">
        <v>2.2</v>
      </c>
      <c r="T226" s="113">
        <f>$S$127*$H$127</f>
        <v>0</v>
      </c>
      <c r="AR226" s="71" t="s">
        <v>863</v>
      </c>
      <c r="AT226" s="71" t="s">
        <v>859</v>
      </c>
      <c r="AU226" s="71" t="s">
        <v>829</v>
      </c>
      <c r="AY226" s="6" t="s">
        <v>858</v>
      </c>
      <c r="BE226" s="114">
        <f>IF($N$127="základní",$J$127,0)</f>
        <v>0</v>
      </c>
      <c r="BF226" s="114">
        <f>IF($N$127="snížená",$J$127,0)</f>
        <v>0</v>
      </c>
      <c r="BG226" s="114">
        <f>IF($N$127="zákl. přenesená",$J$127,0)</f>
        <v>0</v>
      </c>
      <c r="BH226" s="114">
        <f>IF($N$127="sníž. přenesená",$J$127,0)</f>
        <v>0</v>
      </c>
      <c r="BI226" s="114">
        <f>IF($N$127="nulová",$J$127,0)</f>
        <v>0</v>
      </c>
      <c r="BJ226" s="71" t="s">
        <v>828</v>
      </c>
      <c r="BK226" s="114">
        <f>ROUND($I$127*$H$127,2)</f>
        <v>0</v>
      </c>
      <c r="BL226" s="71" t="s">
        <v>863</v>
      </c>
      <c r="BM226" s="71" t="s">
        <v>964</v>
      </c>
    </row>
    <row r="227" spans="2:51" s="6" customFormat="1" ht="15.75" customHeight="1">
      <c r="B227" s="125"/>
      <c r="D227" s="126" t="s">
        <v>926</v>
      </c>
      <c r="E227" s="127"/>
      <c r="F227" s="127" t="s">
        <v>180</v>
      </c>
      <c r="H227" s="255">
        <v>0.9856</v>
      </c>
      <c r="L227" s="125"/>
      <c r="M227" s="129"/>
      <c r="T227" s="130"/>
      <c r="AT227" s="131" t="s">
        <v>926</v>
      </c>
      <c r="AU227" s="131" t="s">
        <v>829</v>
      </c>
      <c r="AV227" s="131" t="s">
        <v>828</v>
      </c>
      <c r="AW227" s="131" t="s">
        <v>838</v>
      </c>
      <c r="AX227" s="131" t="s">
        <v>818</v>
      </c>
      <c r="AY227" s="131" t="s">
        <v>858</v>
      </c>
    </row>
    <row r="228" spans="2:51" s="6" customFormat="1" ht="15.75" customHeight="1">
      <c r="B228" s="125"/>
      <c r="D228" s="133" t="s">
        <v>926</v>
      </c>
      <c r="E228" s="131"/>
      <c r="F228" s="127" t="s">
        <v>181</v>
      </c>
      <c r="H228" s="255">
        <v>0.506</v>
      </c>
      <c r="L228" s="125"/>
      <c r="M228" s="129"/>
      <c r="T228" s="130"/>
      <c r="AT228" s="131" t="s">
        <v>926</v>
      </c>
      <c r="AU228" s="131" t="s">
        <v>829</v>
      </c>
      <c r="AV228" s="131" t="s">
        <v>828</v>
      </c>
      <c r="AW228" s="131" t="s">
        <v>838</v>
      </c>
      <c r="AX228" s="131" t="s">
        <v>818</v>
      </c>
      <c r="AY228" s="131" t="s">
        <v>858</v>
      </c>
    </row>
    <row r="229" spans="2:51" s="6" customFormat="1" ht="15.75" customHeight="1">
      <c r="B229" s="132"/>
      <c r="D229" s="133" t="s">
        <v>926</v>
      </c>
      <c r="E229" s="134"/>
      <c r="F229" s="135" t="s">
        <v>928</v>
      </c>
      <c r="H229" s="256"/>
      <c r="L229" s="132"/>
      <c r="M229" s="136"/>
      <c r="T229" s="137"/>
      <c r="AT229" s="134" t="s">
        <v>926</v>
      </c>
      <c r="AU229" s="134" t="s">
        <v>829</v>
      </c>
      <c r="AV229" s="134" t="s">
        <v>824</v>
      </c>
      <c r="AW229" s="134" t="s">
        <v>838</v>
      </c>
      <c r="AX229" s="134" t="s">
        <v>818</v>
      </c>
      <c r="AY229" s="134" t="s">
        <v>858</v>
      </c>
    </row>
    <row r="230" spans="2:51" s="6" customFormat="1" ht="15.75" customHeight="1">
      <c r="B230" s="138"/>
      <c r="D230" s="133" t="s">
        <v>926</v>
      </c>
      <c r="E230" s="139"/>
      <c r="F230" s="140" t="s">
        <v>928</v>
      </c>
      <c r="H230" s="257">
        <v>1.4916</v>
      </c>
      <c r="L230" s="138"/>
      <c r="M230" s="142"/>
      <c r="T230" s="143"/>
      <c r="AT230" s="139" t="s">
        <v>926</v>
      </c>
      <c r="AU230" s="139" t="s">
        <v>829</v>
      </c>
      <c r="AV230" s="139" t="s">
        <v>863</v>
      </c>
      <c r="AW230" s="139" t="s">
        <v>838</v>
      </c>
      <c r="AX230" s="139" t="s">
        <v>824</v>
      </c>
      <c r="AY230" s="139" t="s">
        <v>858</v>
      </c>
    </row>
    <row r="231" spans="2:65" s="6" customFormat="1" ht="15.75" customHeight="1">
      <c r="B231" s="19"/>
      <c r="C231" s="104" t="s">
        <v>893</v>
      </c>
      <c r="D231" s="104" t="s">
        <v>859</v>
      </c>
      <c r="E231" s="105" t="s">
        <v>182</v>
      </c>
      <c r="F231" s="106" t="s">
        <v>183</v>
      </c>
      <c r="G231" s="107" t="s">
        <v>921</v>
      </c>
      <c r="H231" s="249">
        <v>15.64</v>
      </c>
      <c r="I231" s="109"/>
      <c r="J231" s="109">
        <f>H231*I231</f>
        <v>0</v>
      </c>
      <c r="K231" s="106" t="s">
        <v>922</v>
      </c>
      <c r="L231" s="19"/>
      <c r="M231" s="110"/>
      <c r="N231" s="111" t="s">
        <v>790</v>
      </c>
      <c r="O231" s="112">
        <v>0.162</v>
      </c>
      <c r="P231" s="112">
        <f>$O$132*$H$132</f>
        <v>0</v>
      </c>
      <c r="Q231" s="112">
        <v>0</v>
      </c>
      <c r="R231" s="112">
        <f>$Q$132*$H$132</f>
        <v>0</v>
      </c>
      <c r="S231" s="112">
        <v>0.035</v>
      </c>
      <c r="T231" s="113">
        <f>$S$132*$H$132</f>
        <v>0</v>
      </c>
      <c r="AR231" s="71" t="s">
        <v>863</v>
      </c>
      <c r="AT231" s="71" t="s">
        <v>859</v>
      </c>
      <c r="AU231" s="71" t="s">
        <v>829</v>
      </c>
      <c r="AY231" s="6" t="s">
        <v>858</v>
      </c>
      <c r="BE231" s="114">
        <f>IF($N$132="základní",$J$132,0)</f>
        <v>0</v>
      </c>
      <c r="BF231" s="114">
        <f>IF($N$132="snížená",$J$132,0)</f>
        <v>0</v>
      </c>
      <c r="BG231" s="114">
        <f>IF($N$132="zákl. přenesená",$J$132,0)</f>
        <v>0</v>
      </c>
      <c r="BH231" s="114">
        <f>IF($N$132="sníž. přenesená",$J$132,0)</f>
        <v>0</v>
      </c>
      <c r="BI231" s="114">
        <f>IF($N$132="nulová",$J$132,0)</f>
        <v>0</v>
      </c>
      <c r="BJ231" s="71" t="s">
        <v>828</v>
      </c>
      <c r="BK231" s="114">
        <f>ROUND($I$132*$H$132,2)</f>
        <v>0</v>
      </c>
      <c r="BL231" s="71" t="s">
        <v>863</v>
      </c>
      <c r="BM231" s="71" t="s">
        <v>968</v>
      </c>
    </row>
    <row r="232" spans="2:51" s="6" customFormat="1" ht="15.75" customHeight="1">
      <c r="B232" s="125"/>
      <c r="D232" s="126" t="s">
        <v>926</v>
      </c>
      <c r="E232" s="127"/>
      <c r="F232" s="127" t="s">
        <v>184</v>
      </c>
      <c r="H232" s="255">
        <v>5.52</v>
      </c>
      <c r="L232" s="125"/>
      <c r="M232" s="129"/>
      <c r="T232" s="130"/>
      <c r="AT232" s="131" t="s">
        <v>926</v>
      </c>
      <c r="AU232" s="131" t="s">
        <v>829</v>
      </c>
      <c r="AV232" s="131" t="s">
        <v>828</v>
      </c>
      <c r="AW232" s="131" t="s">
        <v>838</v>
      </c>
      <c r="AX232" s="131" t="s">
        <v>818</v>
      </c>
      <c r="AY232" s="131" t="s">
        <v>858</v>
      </c>
    </row>
    <row r="233" spans="2:51" s="6" customFormat="1" ht="15.75" customHeight="1">
      <c r="B233" s="125"/>
      <c r="D233" s="133" t="s">
        <v>926</v>
      </c>
      <c r="E233" s="131"/>
      <c r="F233" s="127" t="s">
        <v>185</v>
      </c>
      <c r="H233" s="255">
        <v>10.12</v>
      </c>
      <c r="L233" s="125"/>
      <c r="M233" s="129"/>
      <c r="T233" s="130"/>
      <c r="AT233" s="131" t="s">
        <v>926</v>
      </c>
      <c r="AU233" s="131" t="s">
        <v>829</v>
      </c>
      <c r="AV233" s="131" t="s">
        <v>828</v>
      </c>
      <c r="AW233" s="131" t="s">
        <v>838</v>
      </c>
      <c r="AX233" s="131" t="s">
        <v>818</v>
      </c>
      <c r="AY233" s="131" t="s">
        <v>858</v>
      </c>
    </row>
    <row r="234" spans="2:51" s="6" customFormat="1" ht="15.75" customHeight="1">
      <c r="B234" s="132"/>
      <c r="D234" s="133" t="s">
        <v>926</v>
      </c>
      <c r="E234" s="134"/>
      <c r="F234" s="135" t="s">
        <v>928</v>
      </c>
      <c r="H234" s="256"/>
      <c r="L234" s="132"/>
      <c r="M234" s="136"/>
      <c r="T234" s="137"/>
      <c r="AT234" s="134" t="s">
        <v>926</v>
      </c>
      <c r="AU234" s="134" t="s">
        <v>829</v>
      </c>
      <c r="AV234" s="134" t="s">
        <v>824</v>
      </c>
      <c r="AW234" s="134" t="s">
        <v>838</v>
      </c>
      <c r="AX234" s="134" t="s">
        <v>818</v>
      </c>
      <c r="AY234" s="134" t="s">
        <v>858</v>
      </c>
    </row>
    <row r="235" spans="2:51" s="6" customFormat="1" ht="15.75" customHeight="1">
      <c r="B235" s="138"/>
      <c r="D235" s="133" t="s">
        <v>926</v>
      </c>
      <c r="E235" s="139"/>
      <c r="F235" s="140" t="s">
        <v>928</v>
      </c>
      <c r="H235" s="257">
        <v>15.64</v>
      </c>
      <c r="L235" s="138"/>
      <c r="M235" s="142"/>
      <c r="T235" s="143"/>
      <c r="AT235" s="139" t="s">
        <v>926</v>
      </c>
      <c r="AU235" s="139" t="s">
        <v>829</v>
      </c>
      <c r="AV235" s="139" t="s">
        <v>863</v>
      </c>
      <c r="AW235" s="139" t="s">
        <v>838</v>
      </c>
      <c r="AX235" s="139" t="s">
        <v>824</v>
      </c>
      <c r="AY235" s="139" t="s">
        <v>858</v>
      </c>
    </row>
    <row r="236" spans="2:63" s="95" customFormat="1" ht="30.75" customHeight="1">
      <c r="B236" s="96"/>
      <c r="D236" s="97" t="s">
        <v>817</v>
      </c>
      <c r="E236" s="123" t="s">
        <v>186</v>
      </c>
      <c r="F236" s="123" t="s">
        <v>187</v>
      </c>
      <c r="H236" s="251"/>
      <c r="J236" s="124">
        <f>SUM(J237:J242)</f>
        <v>0</v>
      </c>
      <c r="L236" s="96"/>
      <c r="M236" s="100"/>
      <c r="P236" s="101">
        <f>SUM($P$138:$P$143)</f>
        <v>0</v>
      </c>
      <c r="R236" s="101">
        <f>SUM($R$138:$R$143)</f>
        <v>0</v>
      </c>
      <c r="T236" s="102">
        <f>SUM($T$138:$T$143)</f>
        <v>0</v>
      </c>
      <c r="AR236" s="97" t="s">
        <v>824</v>
      </c>
      <c r="AT236" s="97" t="s">
        <v>817</v>
      </c>
      <c r="AU236" s="97" t="s">
        <v>824</v>
      </c>
      <c r="AY236" s="97" t="s">
        <v>858</v>
      </c>
      <c r="BK236" s="103">
        <f>SUM($BK$138:$BK$143)</f>
        <v>0</v>
      </c>
    </row>
    <row r="237" spans="2:65" s="6" customFormat="1" ht="15.75" customHeight="1">
      <c r="B237" s="19"/>
      <c r="C237" s="104" t="s">
        <v>896</v>
      </c>
      <c r="D237" s="104" t="s">
        <v>859</v>
      </c>
      <c r="E237" s="105" t="s">
        <v>188</v>
      </c>
      <c r="F237" s="106" t="s">
        <v>189</v>
      </c>
      <c r="G237" s="107" t="s">
        <v>20</v>
      </c>
      <c r="H237" s="249">
        <v>20.975</v>
      </c>
      <c r="I237" s="109"/>
      <c r="J237" s="109">
        <f aca="true" t="shared" si="0" ref="J237:J242">H237*I237</f>
        <v>0</v>
      </c>
      <c r="K237" s="106"/>
      <c r="L237" s="19"/>
      <c r="M237" s="110"/>
      <c r="N237" s="111" t="s">
        <v>790</v>
      </c>
      <c r="O237" s="112">
        <v>0</v>
      </c>
      <c r="P237" s="112">
        <f>$O$138*$H$138</f>
        <v>0</v>
      </c>
      <c r="Q237" s="112">
        <v>0</v>
      </c>
      <c r="R237" s="112">
        <f>$Q$138*$H$138</f>
        <v>0</v>
      </c>
      <c r="S237" s="112">
        <v>0</v>
      </c>
      <c r="T237" s="113">
        <f>$S$138*$H$138</f>
        <v>0</v>
      </c>
      <c r="AR237" s="71" t="s">
        <v>863</v>
      </c>
      <c r="AT237" s="71" t="s">
        <v>859</v>
      </c>
      <c r="AU237" s="71" t="s">
        <v>828</v>
      </c>
      <c r="AY237" s="6" t="s">
        <v>858</v>
      </c>
      <c r="BE237" s="114">
        <f>IF($N$138="základní",$J$138,0)</f>
        <v>0</v>
      </c>
      <c r="BF237" s="114">
        <f>IF($N$138="snížená",$J$138,0)</f>
        <v>0</v>
      </c>
      <c r="BG237" s="114">
        <f>IF($N$138="zákl. přenesená",$J$138,0)</f>
        <v>0</v>
      </c>
      <c r="BH237" s="114">
        <f>IF($N$138="sníž. přenesená",$J$138,0)</f>
        <v>0</v>
      </c>
      <c r="BI237" s="114">
        <f>IF($N$138="nulová",$J$138,0)</f>
        <v>0</v>
      </c>
      <c r="BJ237" s="71" t="s">
        <v>828</v>
      </c>
      <c r="BK237" s="114">
        <f>ROUND($I$138*$H$138,2)</f>
        <v>0</v>
      </c>
      <c r="BL237" s="71" t="s">
        <v>863</v>
      </c>
      <c r="BM237" s="71" t="s">
        <v>190</v>
      </c>
    </row>
    <row r="238" spans="2:65" s="6" customFormat="1" ht="15.75" customHeight="1">
      <c r="B238" s="19"/>
      <c r="C238" s="107" t="s">
        <v>899</v>
      </c>
      <c r="D238" s="107" t="s">
        <v>859</v>
      </c>
      <c r="E238" s="105" t="s">
        <v>191</v>
      </c>
      <c r="F238" s="106" t="s">
        <v>192</v>
      </c>
      <c r="G238" s="107" t="s">
        <v>20</v>
      </c>
      <c r="H238" s="249">
        <v>20.975</v>
      </c>
      <c r="I238" s="109"/>
      <c r="J238" s="109">
        <f t="shared" si="0"/>
        <v>0</v>
      </c>
      <c r="K238" s="106" t="s">
        <v>922</v>
      </c>
      <c r="L238" s="19"/>
      <c r="M238" s="110"/>
      <c r="N238" s="111" t="s">
        <v>790</v>
      </c>
      <c r="O238" s="112">
        <v>0.749</v>
      </c>
      <c r="P238" s="112">
        <f>$O$139*$H$139</f>
        <v>0</v>
      </c>
      <c r="Q238" s="112">
        <v>0</v>
      </c>
      <c r="R238" s="112">
        <f>$Q$139*$H$139</f>
        <v>0</v>
      </c>
      <c r="S238" s="112">
        <v>0</v>
      </c>
      <c r="T238" s="113">
        <f>$S$139*$H$139</f>
        <v>0</v>
      </c>
      <c r="AR238" s="71" t="s">
        <v>863</v>
      </c>
      <c r="AT238" s="71" t="s">
        <v>859</v>
      </c>
      <c r="AU238" s="71" t="s">
        <v>828</v>
      </c>
      <c r="AY238" s="71" t="s">
        <v>858</v>
      </c>
      <c r="BE238" s="114">
        <f>IF($N$139="základní",$J$139,0)</f>
        <v>0</v>
      </c>
      <c r="BF238" s="114">
        <f>IF($N$139="snížená",$J$139,0)</f>
        <v>0</v>
      </c>
      <c r="BG238" s="114">
        <f>IF($N$139="zákl. přenesená",$J$139,0)</f>
        <v>0</v>
      </c>
      <c r="BH238" s="114">
        <f>IF($N$139="sníž. přenesená",$J$139,0)</f>
        <v>0</v>
      </c>
      <c r="BI238" s="114">
        <f>IF($N$139="nulová",$J$139,0)</f>
        <v>0</v>
      </c>
      <c r="BJ238" s="71" t="s">
        <v>828</v>
      </c>
      <c r="BK238" s="114">
        <f>ROUND($I$139*$H$139,2)</f>
        <v>0</v>
      </c>
      <c r="BL238" s="71" t="s">
        <v>863</v>
      </c>
      <c r="BM238" s="71" t="s">
        <v>193</v>
      </c>
    </row>
    <row r="239" spans="2:65" s="6" customFormat="1" ht="15.75" customHeight="1">
      <c r="B239" s="19"/>
      <c r="C239" s="107" t="s">
        <v>762</v>
      </c>
      <c r="D239" s="107" t="s">
        <v>859</v>
      </c>
      <c r="E239" s="105" t="s">
        <v>194</v>
      </c>
      <c r="F239" s="106" t="s">
        <v>195</v>
      </c>
      <c r="G239" s="107" t="s">
        <v>20</v>
      </c>
      <c r="H239" s="249">
        <v>62.925</v>
      </c>
      <c r="I239" s="109"/>
      <c r="J239" s="109">
        <f t="shared" si="0"/>
        <v>0</v>
      </c>
      <c r="K239" s="106" t="s">
        <v>922</v>
      </c>
      <c r="L239" s="19"/>
      <c r="M239" s="110"/>
      <c r="N239" s="111" t="s">
        <v>790</v>
      </c>
      <c r="O239" s="112">
        <v>0.03</v>
      </c>
      <c r="P239" s="112">
        <f>$O$140*$H$140</f>
        <v>0</v>
      </c>
      <c r="Q239" s="112">
        <v>0</v>
      </c>
      <c r="R239" s="112">
        <f>$Q$140*$H$140</f>
        <v>0</v>
      </c>
      <c r="S239" s="112">
        <v>0</v>
      </c>
      <c r="T239" s="113">
        <f>$S$140*$H$140</f>
        <v>0</v>
      </c>
      <c r="AR239" s="71" t="s">
        <v>863</v>
      </c>
      <c r="AT239" s="71" t="s">
        <v>859</v>
      </c>
      <c r="AU239" s="71" t="s">
        <v>828</v>
      </c>
      <c r="AY239" s="71" t="s">
        <v>858</v>
      </c>
      <c r="BE239" s="114">
        <f>IF($N$140="základní",$J$140,0)</f>
        <v>0</v>
      </c>
      <c r="BF239" s="114">
        <f>IF($N$140="snížená",$J$140,0)</f>
        <v>0</v>
      </c>
      <c r="BG239" s="114">
        <f>IF($N$140="zákl. přenesená",$J$140,0)</f>
        <v>0</v>
      </c>
      <c r="BH239" s="114">
        <f>IF($N$140="sníž. přenesená",$J$140,0)</f>
        <v>0</v>
      </c>
      <c r="BI239" s="114">
        <f>IF($N$140="nulová",$J$140,0)</f>
        <v>0</v>
      </c>
      <c r="BJ239" s="71" t="s">
        <v>828</v>
      </c>
      <c r="BK239" s="114">
        <f>ROUND($I$140*$H$140,2)</f>
        <v>0</v>
      </c>
      <c r="BL239" s="71" t="s">
        <v>863</v>
      </c>
      <c r="BM239" s="71" t="s">
        <v>196</v>
      </c>
    </row>
    <row r="240" spans="2:65" s="6" customFormat="1" ht="15.75" customHeight="1">
      <c r="B240" s="19"/>
      <c r="C240" s="104" t="s">
        <v>959</v>
      </c>
      <c r="D240" s="104" t="s">
        <v>859</v>
      </c>
      <c r="E240" s="105" t="s">
        <v>197</v>
      </c>
      <c r="F240" s="106" t="s">
        <v>198</v>
      </c>
      <c r="G240" s="107" t="s">
        <v>20</v>
      </c>
      <c r="H240" s="249">
        <v>20.975</v>
      </c>
      <c r="I240" s="109"/>
      <c r="J240" s="109">
        <f t="shared" si="0"/>
        <v>0</v>
      </c>
      <c r="K240" s="106" t="s">
        <v>922</v>
      </c>
      <c r="L240" s="19"/>
      <c r="M240" s="110"/>
      <c r="N240" s="111" t="s">
        <v>790</v>
      </c>
      <c r="O240" s="112">
        <v>0.246</v>
      </c>
      <c r="P240" s="112">
        <f>$O$141*$H$141</f>
        <v>0</v>
      </c>
      <c r="Q240" s="112">
        <v>0</v>
      </c>
      <c r="R240" s="112">
        <f>$Q$141*$H$141</f>
        <v>0</v>
      </c>
      <c r="S240" s="112">
        <v>0</v>
      </c>
      <c r="T240" s="113">
        <f>$S$141*$H$141</f>
        <v>0</v>
      </c>
      <c r="AR240" s="71" t="s">
        <v>863</v>
      </c>
      <c r="AT240" s="71" t="s">
        <v>859</v>
      </c>
      <c r="AU240" s="71" t="s">
        <v>828</v>
      </c>
      <c r="AY240" s="6" t="s">
        <v>858</v>
      </c>
      <c r="BE240" s="114">
        <f>IF($N$141="základní",$J$141,0)</f>
        <v>0</v>
      </c>
      <c r="BF240" s="114">
        <f>IF($N$141="snížená",$J$141,0)</f>
        <v>0</v>
      </c>
      <c r="BG240" s="114">
        <f>IF($N$141="zákl. přenesená",$J$141,0)</f>
        <v>0</v>
      </c>
      <c r="BH240" s="114">
        <f>IF($N$141="sníž. přenesená",$J$141,0)</f>
        <v>0</v>
      </c>
      <c r="BI240" s="114">
        <f>IF($N$141="nulová",$J$141,0)</f>
        <v>0</v>
      </c>
      <c r="BJ240" s="71" t="s">
        <v>828</v>
      </c>
      <c r="BK240" s="114">
        <f>ROUND($I$141*$H$141,2)</f>
        <v>0</v>
      </c>
      <c r="BL240" s="71" t="s">
        <v>863</v>
      </c>
      <c r="BM240" s="71" t="s">
        <v>199</v>
      </c>
    </row>
    <row r="241" spans="2:65" s="6" customFormat="1" ht="15.75" customHeight="1">
      <c r="B241" s="19"/>
      <c r="C241" s="107" t="s">
        <v>964</v>
      </c>
      <c r="D241" s="107" t="s">
        <v>859</v>
      </c>
      <c r="E241" s="105" t="s">
        <v>200</v>
      </c>
      <c r="F241" s="106" t="s">
        <v>201</v>
      </c>
      <c r="G241" s="107" t="s">
        <v>20</v>
      </c>
      <c r="H241" s="249">
        <v>314.625</v>
      </c>
      <c r="I241" s="109"/>
      <c r="J241" s="109">
        <f t="shared" si="0"/>
        <v>0</v>
      </c>
      <c r="K241" s="106" t="s">
        <v>922</v>
      </c>
      <c r="L241" s="19"/>
      <c r="M241" s="110"/>
      <c r="N241" s="111" t="s">
        <v>790</v>
      </c>
      <c r="O241" s="112">
        <v>0.017</v>
      </c>
      <c r="P241" s="112">
        <f>$O$142*$H$142</f>
        <v>0</v>
      </c>
      <c r="Q241" s="112">
        <v>0</v>
      </c>
      <c r="R241" s="112">
        <f>$Q$142*$H$142</f>
        <v>0</v>
      </c>
      <c r="S241" s="112">
        <v>0</v>
      </c>
      <c r="T241" s="113">
        <f>$S$142*$H$142</f>
        <v>0</v>
      </c>
      <c r="AR241" s="71" t="s">
        <v>863</v>
      </c>
      <c r="AT241" s="71" t="s">
        <v>859</v>
      </c>
      <c r="AU241" s="71" t="s">
        <v>828</v>
      </c>
      <c r="AY241" s="71" t="s">
        <v>858</v>
      </c>
      <c r="BE241" s="114">
        <f>IF($N$142="základní",$J$142,0)</f>
        <v>0</v>
      </c>
      <c r="BF241" s="114">
        <f>IF($N$142="snížená",$J$142,0)</f>
        <v>0</v>
      </c>
      <c r="BG241" s="114">
        <f>IF($N$142="zákl. přenesená",$J$142,0)</f>
        <v>0</v>
      </c>
      <c r="BH241" s="114">
        <f>IF($N$142="sníž. přenesená",$J$142,0)</f>
        <v>0</v>
      </c>
      <c r="BI241" s="114">
        <f>IF($N$142="nulová",$J$142,0)</f>
        <v>0</v>
      </c>
      <c r="BJ241" s="71" t="s">
        <v>828</v>
      </c>
      <c r="BK241" s="114">
        <f>ROUND($I$142*$H$142,2)</f>
        <v>0</v>
      </c>
      <c r="BL241" s="71" t="s">
        <v>863</v>
      </c>
      <c r="BM241" s="71" t="s">
        <v>202</v>
      </c>
    </row>
    <row r="242" spans="2:65" s="6" customFormat="1" ht="15.75" customHeight="1">
      <c r="B242" s="19"/>
      <c r="C242" s="104" t="s">
        <v>968</v>
      </c>
      <c r="D242" s="104" t="s">
        <v>859</v>
      </c>
      <c r="E242" s="105" t="s">
        <v>203</v>
      </c>
      <c r="F242" s="106" t="s">
        <v>204</v>
      </c>
      <c r="G242" s="107" t="s">
        <v>20</v>
      </c>
      <c r="H242" s="249">
        <v>20.975</v>
      </c>
      <c r="I242" s="109"/>
      <c r="J242" s="109">
        <f t="shared" si="0"/>
        <v>0</v>
      </c>
      <c r="K242" s="106" t="s">
        <v>922</v>
      </c>
      <c r="L242" s="19"/>
      <c r="M242" s="110"/>
      <c r="N242" s="111" t="s">
        <v>790</v>
      </c>
      <c r="O242" s="112">
        <v>0.277</v>
      </c>
      <c r="P242" s="112">
        <f>$O$143*$H$143</f>
        <v>0</v>
      </c>
      <c r="Q242" s="112">
        <v>0</v>
      </c>
      <c r="R242" s="112">
        <f>$Q$143*$H$143</f>
        <v>0</v>
      </c>
      <c r="S242" s="112">
        <v>0</v>
      </c>
      <c r="T242" s="113">
        <f>$S$143*$H$143</f>
        <v>0</v>
      </c>
      <c r="AR242" s="71" t="s">
        <v>863</v>
      </c>
      <c r="AT242" s="71" t="s">
        <v>859</v>
      </c>
      <c r="AU242" s="71" t="s">
        <v>828</v>
      </c>
      <c r="AY242" s="6" t="s">
        <v>858</v>
      </c>
      <c r="BE242" s="114">
        <f>IF($N$143="základní",$J$143,0)</f>
        <v>0</v>
      </c>
      <c r="BF242" s="114">
        <f>IF($N$143="snížená",$J$143,0)</f>
        <v>0</v>
      </c>
      <c r="BG242" s="114">
        <f>IF($N$143="zákl. přenesená",$J$143,0)</f>
        <v>0</v>
      </c>
      <c r="BH242" s="114">
        <f>IF($N$143="sníž. přenesená",$J$143,0)</f>
        <v>0</v>
      </c>
      <c r="BI242" s="114">
        <f>IF($N$143="nulová",$J$143,0)</f>
        <v>0</v>
      </c>
      <c r="BJ242" s="71" t="s">
        <v>828</v>
      </c>
      <c r="BK242" s="114">
        <f>ROUND($I$143*$H$143,2)</f>
        <v>0</v>
      </c>
      <c r="BL242" s="71" t="s">
        <v>863</v>
      </c>
      <c r="BM242" s="71" t="s">
        <v>205</v>
      </c>
    </row>
    <row r="243" spans="2:63" s="95" customFormat="1" ht="37.5" customHeight="1">
      <c r="B243" s="96"/>
      <c r="D243" s="97" t="s">
        <v>817</v>
      </c>
      <c r="E243" s="98" t="s">
        <v>44</v>
      </c>
      <c r="F243" s="98" t="s">
        <v>45</v>
      </c>
      <c r="J243" s="99">
        <f>J244+J268+J271+J346+J349+J358+J378</f>
        <v>0</v>
      </c>
      <c r="L243" s="96"/>
      <c r="M243" s="100"/>
      <c r="P243" s="101">
        <f>$P$244+$P$268+$P$271+$P$346+$P$378</f>
        <v>47.4848</v>
      </c>
      <c r="R243" s="101">
        <f>$R$244+$R$268+$R$271+$R$346+$R$378</f>
        <v>0.26529579999999997</v>
      </c>
      <c r="T243" s="102">
        <f>$T$244+$T$268+$T$271+$T$346+$T$378</f>
        <v>0</v>
      </c>
      <c r="AR243" s="97" t="s">
        <v>824</v>
      </c>
      <c r="AT243" s="97" t="s">
        <v>817</v>
      </c>
      <c r="AU243" s="97" t="s">
        <v>818</v>
      </c>
      <c r="AY243" s="97" t="s">
        <v>858</v>
      </c>
      <c r="BK243" s="103">
        <f>$BK$244+$BK$268+$BK$271+$BK$346+$BK$378</f>
        <v>0</v>
      </c>
    </row>
    <row r="244" spans="2:63" s="95" customFormat="1" ht="21" customHeight="1">
      <c r="B244" s="96"/>
      <c r="D244" s="97" t="s">
        <v>817</v>
      </c>
      <c r="E244" s="123" t="s">
        <v>46</v>
      </c>
      <c r="F244" s="123" t="s">
        <v>47</v>
      </c>
      <c r="J244" s="124">
        <f>$BK$244</f>
        <v>0</v>
      </c>
      <c r="L244" s="96"/>
      <c r="M244" s="100"/>
      <c r="P244" s="101">
        <f>SUM($P$245:$P$267)</f>
        <v>47.4848</v>
      </c>
      <c r="R244" s="101">
        <f>SUM($R$245:$R$267)</f>
        <v>0.26529579999999997</v>
      </c>
      <c r="T244" s="102">
        <f>SUM($T$245:$T$267)</f>
        <v>0</v>
      </c>
      <c r="AR244" s="97" t="s">
        <v>824</v>
      </c>
      <c r="AT244" s="97" t="s">
        <v>817</v>
      </c>
      <c r="AU244" s="97" t="s">
        <v>824</v>
      </c>
      <c r="AY244" s="97" t="s">
        <v>858</v>
      </c>
      <c r="BK244" s="103">
        <f>SUM($BK$245:$BK$267)</f>
        <v>0</v>
      </c>
    </row>
    <row r="245" spans="2:65" s="6" customFormat="1" ht="15.75" customHeight="1">
      <c r="B245" s="19"/>
      <c r="C245" s="107" t="s">
        <v>48</v>
      </c>
      <c r="D245" s="107" t="s">
        <v>859</v>
      </c>
      <c r="E245" s="105" t="s">
        <v>49</v>
      </c>
      <c r="F245" s="106" t="s">
        <v>50</v>
      </c>
      <c r="G245" s="107" t="s">
        <v>921</v>
      </c>
      <c r="H245" s="108">
        <v>304.02</v>
      </c>
      <c r="I245" s="109"/>
      <c r="J245" s="109">
        <f>ROUND($I$245*$H$245,2)</f>
        <v>0</v>
      </c>
      <c r="K245" s="106" t="s">
        <v>922</v>
      </c>
      <c r="L245" s="19"/>
      <c r="M245" s="110"/>
      <c r="N245" s="111" t="s">
        <v>790</v>
      </c>
      <c r="O245" s="112">
        <v>0.14</v>
      </c>
      <c r="P245" s="112">
        <f>$O$245*$H$245</f>
        <v>42.5628</v>
      </c>
      <c r="Q245" s="112">
        <v>0</v>
      </c>
      <c r="R245" s="112">
        <f>$Q$245*$H$245</f>
        <v>0</v>
      </c>
      <c r="S245" s="112">
        <v>0</v>
      </c>
      <c r="T245" s="113">
        <f>$S$245*$H$245</f>
        <v>0</v>
      </c>
      <c r="AR245" s="71" t="s">
        <v>863</v>
      </c>
      <c r="AT245" s="71" t="s">
        <v>859</v>
      </c>
      <c r="AU245" s="71" t="s">
        <v>828</v>
      </c>
      <c r="AY245" s="71" t="s">
        <v>858</v>
      </c>
      <c r="BE245" s="114">
        <f>IF($N$245="základní",$J$245,0)</f>
        <v>0</v>
      </c>
      <c r="BF245" s="114">
        <f>IF($N$245="snížená",$J$245,0)</f>
        <v>0</v>
      </c>
      <c r="BG245" s="114">
        <f>IF($N$245="zákl. přenesená",$J$245,0)</f>
        <v>0</v>
      </c>
      <c r="BH245" s="114">
        <f>IF($N$245="sníž. přenesená",$J$245,0)</f>
        <v>0</v>
      </c>
      <c r="BI245" s="114">
        <f>IF($N$245="nulová",$J$245,0)</f>
        <v>0</v>
      </c>
      <c r="BJ245" s="71" t="s">
        <v>828</v>
      </c>
      <c r="BK245" s="114">
        <f>ROUND($I$245*$H$245,2)</f>
        <v>0</v>
      </c>
      <c r="BL245" s="71" t="s">
        <v>863</v>
      </c>
      <c r="BM245" s="71" t="s">
        <v>48</v>
      </c>
    </row>
    <row r="246" spans="2:51" s="6" customFormat="1" ht="15.75" customHeight="1">
      <c r="B246" s="125"/>
      <c r="D246" s="126" t="s">
        <v>926</v>
      </c>
      <c r="E246" s="127"/>
      <c r="F246" s="127" t="s">
        <v>51</v>
      </c>
      <c r="H246" s="128">
        <v>152.01</v>
      </c>
      <c r="L246" s="125"/>
      <c r="M246" s="129"/>
      <c r="T246" s="130"/>
      <c r="AT246" s="131" t="s">
        <v>926</v>
      </c>
      <c r="AU246" s="131" t="s">
        <v>828</v>
      </c>
      <c r="AV246" s="131" t="s">
        <v>828</v>
      </c>
      <c r="AW246" s="131" t="s">
        <v>838</v>
      </c>
      <c r="AX246" s="131" t="s">
        <v>818</v>
      </c>
      <c r="AY246" s="131" t="s">
        <v>858</v>
      </c>
    </row>
    <row r="247" spans="2:51" s="6" customFormat="1" ht="15.75" customHeight="1">
      <c r="B247" s="125"/>
      <c r="D247" s="133" t="s">
        <v>926</v>
      </c>
      <c r="E247" s="131"/>
      <c r="F247" s="127" t="s">
        <v>52</v>
      </c>
      <c r="H247" s="128">
        <v>152.01</v>
      </c>
      <c r="L247" s="125"/>
      <c r="M247" s="129"/>
      <c r="T247" s="130"/>
      <c r="AT247" s="131" t="s">
        <v>926</v>
      </c>
      <c r="AU247" s="131" t="s">
        <v>828</v>
      </c>
      <c r="AV247" s="131" t="s">
        <v>828</v>
      </c>
      <c r="AW247" s="131" t="s">
        <v>838</v>
      </c>
      <c r="AX247" s="131" t="s">
        <v>818</v>
      </c>
      <c r="AY247" s="131" t="s">
        <v>858</v>
      </c>
    </row>
    <row r="248" spans="2:51" s="6" customFormat="1" ht="15.75" customHeight="1">
      <c r="B248" s="132"/>
      <c r="D248" s="133" t="s">
        <v>926</v>
      </c>
      <c r="E248" s="134"/>
      <c r="F248" s="135" t="s">
        <v>928</v>
      </c>
      <c r="H248" s="134"/>
      <c r="L248" s="132"/>
      <c r="M248" s="136"/>
      <c r="T248" s="137"/>
      <c r="AT248" s="134" t="s">
        <v>926</v>
      </c>
      <c r="AU248" s="134" t="s">
        <v>828</v>
      </c>
      <c r="AV248" s="134" t="s">
        <v>824</v>
      </c>
      <c r="AW248" s="134" t="s">
        <v>838</v>
      </c>
      <c r="AX248" s="134" t="s">
        <v>818</v>
      </c>
      <c r="AY248" s="134" t="s">
        <v>858</v>
      </c>
    </row>
    <row r="249" spans="2:51" s="6" customFormat="1" ht="15.75" customHeight="1">
      <c r="B249" s="138"/>
      <c r="D249" s="133" t="s">
        <v>926</v>
      </c>
      <c r="E249" s="139"/>
      <c r="F249" s="140" t="s">
        <v>928</v>
      </c>
      <c r="H249" s="141">
        <v>304.02</v>
      </c>
      <c r="L249" s="138"/>
      <c r="M249" s="142"/>
      <c r="T249" s="143"/>
      <c r="AT249" s="139" t="s">
        <v>926</v>
      </c>
      <c r="AU249" s="139" t="s">
        <v>828</v>
      </c>
      <c r="AV249" s="139" t="s">
        <v>863</v>
      </c>
      <c r="AW249" s="139" t="s">
        <v>838</v>
      </c>
      <c r="AX249" s="139" t="s">
        <v>824</v>
      </c>
      <c r="AY249" s="139" t="s">
        <v>858</v>
      </c>
    </row>
    <row r="250" spans="2:65" s="6" customFormat="1" ht="15.75" customHeight="1">
      <c r="B250" s="19"/>
      <c r="C250" s="144" t="s">
        <v>53</v>
      </c>
      <c r="D250" s="144" t="s">
        <v>929</v>
      </c>
      <c r="E250" s="145" t="s">
        <v>54</v>
      </c>
      <c r="F250" s="146" t="s">
        <v>55</v>
      </c>
      <c r="G250" s="147" t="s">
        <v>921</v>
      </c>
      <c r="H250" s="148">
        <v>668.844</v>
      </c>
      <c r="I250" s="149"/>
      <c r="J250" s="149">
        <f>ROUND($I$250*$H$250,2)</f>
        <v>0</v>
      </c>
      <c r="K250" s="146"/>
      <c r="L250" s="150"/>
      <c r="M250" s="146"/>
      <c r="N250" s="151" t="s">
        <v>790</v>
      </c>
      <c r="O250" s="112">
        <v>0</v>
      </c>
      <c r="P250" s="112">
        <f>$O$250*$H$250</f>
        <v>0</v>
      </c>
      <c r="Q250" s="112">
        <v>0</v>
      </c>
      <c r="R250" s="112">
        <f>$Q$250*$H$250</f>
        <v>0</v>
      </c>
      <c r="S250" s="112">
        <v>0</v>
      </c>
      <c r="T250" s="113">
        <f>$S$250*$H$250</f>
        <v>0</v>
      </c>
      <c r="AR250" s="71" t="s">
        <v>881</v>
      </c>
      <c r="AT250" s="71" t="s">
        <v>929</v>
      </c>
      <c r="AU250" s="71" t="s">
        <v>828</v>
      </c>
      <c r="AY250" s="6" t="s">
        <v>858</v>
      </c>
      <c r="BE250" s="114">
        <f>IF($N$250="základní",$J$250,0)</f>
        <v>0</v>
      </c>
      <c r="BF250" s="114">
        <f>IF($N$250="snížená",$J$250,0)</f>
        <v>0</v>
      </c>
      <c r="BG250" s="114">
        <f>IF($N$250="zákl. přenesená",$J$250,0)</f>
        <v>0</v>
      </c>
      <c r="BH250" s="114">
        <f>IF($N$250="sníž. přenesená",$J$250,0)</f>
        <v>0</v>
      </c>
      <c r="BI250" s="114">
        <f>IF($N$250="nulová",$J$250,0)</f>
        <v>0</v>
      </c>
      <c r="BJ250" s="71" t="s">
        <v>828</v>
      </c>
      <c r="BK250" s="114">
        <f>ROUND($I$250*$H$250,2)</f>
        <v>0</v>
      </c>
      <c r="BL250" s="71" t="s">
        <v>863</v>
      </c>
      <c r="BM250" s="71" t="s">
        <v>53</v>
      </c>
    </row>
    <row r="251" spans="2:65" s="6" customFormat="1" ht="15.75" customHeight="1">
      <c r="B251" s="19"/>
      <c r="C251" s="107" t="s">
        <v>56</v>
      </c>
      <c r="D251" s="107" t="s">
        <v>859</v>
      </c>
      <c r="E251" s="105" t="s">
        <v>57</v>
      </c>
      <c r="F251" s="106" t="s">
        <v>58</v>
      </c>
      <c r="G251" s="107" t="s">
        <v>921</v>
      </c>
      <c r="H251" s="108">
        <v>24.61</v>
      </c>
      <c r="I251" s="109"/>
      <c r="J251" s="109">
        <f>ROUND($I$251*$H$251,2)</f>
        <v>0</v>
      </c>
      <c r="K251" s="106" t="s">
        <v>922</v>
      </c>
      <c r="L251" s="19"/>
      <c r="M251" s="110"/>
      <c r="N251" s="111" t="s">
        <v>790</v>
      </c>
      <c r="O251" s="112">
        <v>0.1</v>
      </c>
      <c r="P251" s="112">
        <f>$O$251*$H$251</f>
        <v>2.4610000000000003</v>
      </c>
      <c r="Q251" s="112">
        <v>0</v>
      </c>
      <c r="R251" s="112">
        <f>$Q$251*$H$251</f>
        <v>0</v>
      </c>
      <c r="S251" s="112">
        <v>0</v>
      </c>
      <c r="T251" s="113">
        <f>$S$251*$H$251</f>
        <v>0</v>
      </c>
      <c r="AR251" s="71" t="s">
        <v>863</v>
      </c>
      <c r="AT251" s="71" t="s">
        <v>859</v>
      </c>
      <c r="AU251" s="71" t="s">
        <v>828</v>
      </c>
      <c r="AY251" s="71" t="s">
        <v>858</v>
      </c>
      <c r="BE251" s="114">
        <f>IF($N$251="základní",$J$251,0)</f>
        <v>0</v>
      </c>
      <c r="BF251" s="114">
        <f>IF($N$251="snížená",$J$251,0)</f>
        <v>0</v>
      </c>
      <c r="BG251" s="114">
        <f>IF($N$251="zákl. přenesená",$J$251,0)</f>
        <v>0</v>
      </c>
      <c r="BH251" s="114">
        <f>IF($N$251="sníž. přenesená",$J$251,0)</f>
        <v>0</v>
      </c>
      <c r="BI251" s="114">
        <f>IF($N$251="nulová",$J$251,0)</f>
        <v>0</v>
      </c>
      <c r="BJ251" s="71" t="s">
        <v>828</v>
      </c>
      <c r="BK251" s="114">
        <f>ROUND($I$251*$H$251,2)</f>
        <v>0</v>
      </c>
      <c r="BL251" s="71" t="s">
        <v>863</v>
      </c>
      <c r="BM251" s="71" t="s">
        <v>56</v>
      </c>
    </row>
    <row r="252" spans="2:51" s="6" customFormat="1" ht="15.75" customHeight="1">
      <c r="B252" s="125"/>
      <c r="D252" s="126" t="s">
        <v>926</v>
      </c>
      <c r="E252" s="127"/>
      <c r="F252" s="127" t="s">
        <v>59</v>
      </c>
      <c r="H252" s="128">
        <v>24.61</v>
      </c>
      <c r="L252" s="125"/>
      <c r="M252" s="129"/>
      <c r="T252" s="130"/>
      <c r="AT252" s="131" t="s">
        <v>926</v>
      </c>
      <c r="AU252" s="131" t="s">
        <v>828</v>
      </c>
      <c r="AV252" s="131" t="s">
        <v>828</v>
      </c>
      <c r="AW252" s="131" t="s">
        <v>838</v>
      </c>
      <c r="AX252" s="131" t="s">
        <v>818</v>
      </c>
      <c r="AY252" s="131" t="s">
        <v>858</v>
      </c>
    </row>
    <row r="253" spans="2:51" s="6" customFormat="1" ht="15.75" customHeight="1">
      <c r="B253" s="132"/>
      <c r="D253" s="133" t="s">
        <v>926</v>
      </c>
      <c r="E253" s="134"/>
      <c r="F253" s="135" t="s">
        <v>928</v>
      </c>
      <c r="H253" s="134"/>
      <c r="L253" s="132"/>
      <c r="M253" s="136"/>
      <c r="T253" s="137"/>
      <c r="AT253" s="134" t="s">
        <v>926</v>
      </c>
      <c r="AU253" s="134" t="s">
        <v>828</v>
      </c>
      <c r="AV253" s="134" t="s">
        <v>824</v>
      </c>
      <c r="AW253" s="134" t="s">
        <v>838</v>
      </c>
      <c r="AX253" s="134" t="s">
        <v>818</v>
      </c>
      <c r="AY253" s="134" t="s">
        <v>858</v>
      </c>
    </row>
    <row r="254" spans="2:51" s="6" customFormat="1" ht="15.75" customHeight="1">
      <c r="B254" s="138"/>
      <c r="D254" s="133" t="s">
        <v>926</v>
      </c>
      <c r="E254" s="139"/>
      <c r="F254" s="140" t="s">
        <v>928</v>
      </c>
      <c r="H254" s="141">
        <v>24.61</v>
      </c>
      <c r="L254" s="138"/>
      <c r="M254" s="142"/>
      <c r="T254" s="143"/>
      <c r="AT254" s="139" t="s">
        <v>926</v>
      </c>
      <c r="AU254" s="139" t="s">
        <v>828</v>
      </c>
      <c r="AV254" s="139" t="s">
        <v>863</v>
      </c>
      <c r="AW254" s="139" t="s">
        <v>838</v>
      </c>
      <c r="AX254" s="139" t="s">
        <v>824</v>
      </c>
      <c r="AY254" s="139" t="s">
        <v>858</v>
      </c>
    </row>
    <row r="255" spans="2:65" s="6" customFormat="1" ht="15.75" customHeight="1">
      <c r="B255" s="19"/>
      <c r="C255" s="144" t="s">
        <v>60</v>
      </c>
      <c r="D255" s="144" t="s">
        <v>929</v>
      </c>
      <c r="E255" s="145" t="s">
        <v>61</v>
      </c>
      <c r="F255" s="146" t="s">
        <v>749</v>
      </c>
      <c r="G255" s="147" t="s">
        <v>921</v>
      </c>
      <c r="H255" s="148">
        <v>27.071</v>
      </c>
      <c r="I255" s="149"/>
      <c r="J255" s="149">
        <f>ROUND($I$255*$H$255,2)</f>
        <v>0</v>
      </c>
      <c r="K255" s="146" t="s">
        <v>922</v>
      </c>
      <c r="L255" s="150"/>
      <c r="M255" s="146"/>
      <c r="N255" s="151" t="s">
        <v>790</v>
      </c>
      <c r="O255" s="112">
        <v>0</v>
      </c>
      <c r="P255" s="112">
        <f>$O$255*$H$255</f>
        <v>0</v>
      </c>
      <c r="Q255" s="112">
        <v>0.0042</v>
      </c>
      <c r="R255" s="112">
        <f>$Q$255*$H$255</f>
        <v>0.1136982</v>
      </c>
      <c r="S255" s="112">
        <v>0</v>
      </c>
      <c r="T255" s="113">
        <f>$S$255*$H$255</f>
        <v>0</v>
      </c>
      <c r="AR255" s="71" t="s">
        <v>881</v>
      </c>
      <c r="AT255" s="71" t="s">
        <v>929</v>
      </c>
      <c r="AU255" s="71" t="s">
        <v>828</v>
      </c>
      <c r="AY255" s="6" t="s">
        <v>858</v>
      </c>
      <c r="BE255" s="114">
        <f>IF($N$255="základní",$J$255,0)</f>
        <v>0</v>
      </c>
      <c r="BF255" s="114">
        <f>IF($N$255="snížená",$J$255,0)</f>
        <v>0</v>
      </c>
      <c r="BG255" s="114">
        <f>IF($N$255="zákl. přenesená",$J$255,0)</f>
        <v>0</v>
      </c>
      <c r="BH255" s="114">
        <f>IF($N$255="sníž. přenesená",$J$255,0)</f>
        <v>0</v>
      </c>
      <c r="BI255" s="114">
        <f>IF($N$255="nulová",$J$255,0)</f>
        <v>0</v>
      </c>
      <c r="BJ255" s="71" t="s">
        <v>828</v>
      </c>
      <c r="BK255" s="114">
        <f>ROUND($I$255*$H$255,2)</f>
        <v>0</v>
      </c>
      <c r="BL255" s="71" t="s">
        <v>863</v>
      </c>
      <c r="BM255" s="71" t="s">
        <v>60</v>
      </c>
    </row>
    <row r="256" spans="2:65" s="6" customFormat="1" ht="15.75" customHeight="1">
      <c r="B256" s="19"/>
      <c r="C256" s="107" t="s">
        <v>62</v>
      </c>
      <c r="D256" s="107" t="s">
        <v>859</v>
      </c>
      <c r="E256" s="105" t="s">
        <v>57</v>
      </c>
      <c r="F256" s="106" t="s">
        <v>58</v>
      </c>
      <c r="G256" s="107" t="s">
        <v>921</v>
      </c>
      <c r="H256" s="108">
        <v>24.61</v>
      </c>
      <c r="I256" s="109"/>
      <c r="J256" s="109">
        <f>ROUND($I$256*$H$256,2)</f>
        <v>0</v>
      </c>
      <c r="K256" s="106" t="s">
        <v>922</v>
      </c>
      <c r="L256" s="19"/>
      <c r="M256" s="110"/>
      <c r="N256" s="111" t="s">
        <v>790</v>
      </c>
      <c r="O256" s="112">
        <v>0.1</v>
      </c>
      <c r="P256" s="112">
        <f>$O$256*$H$256</f>
        <v>2.4610000000000003</v>
      </c>
      <c r="Q256" s="112">
        <v>0</v>
      </c>
      <c r="R256" s="112">
        <f>$Q$256*$H$256</f>
        <v>0</v>
      </c>
      <c r="S256" s="112">
        <v>0</v>
      </c>
      <c r="T256" s="113">
        <f>$S$256*$H$256</f>
        <v>0</v>
      </c>
      <c r="AR256" s="71" t="s">
        <v>863</v>
      </c>
      <c r="AT256" s="71" t="s">
        <v>859</v>
      </c>
      <c r="AU256" s="71" t="s">
        <v>828</v>
      </c>
      <c r="AY256" s="71" t="s">
        <v>858</v>
      </c>
      <c r="BE256" s="114">
        <f>IF($N$256="základní",$J$256,0)</f>
        <v>0</v>
      </c>
      <c r="BF256" s="114">
        <f>IF($N$256="snížená",$J$256,0)</f>
        <v>0</v>
      </c>
      <c r="BG256" s="114">
        <f>IF($N$256="zákl. přenesená",$J$256,0)</f>
        <v>0</v>
      </c>
      <c r="BH256" s="114">
        <f>IF($N$256="sníž. přenesená",$J$256,0)</f>
        <v>0</v>
      </c>
      <c r="BI256" s="114">
        <f>IF($N$256="nulová",$J$256,0)</f>
        <v>0</v>
      </c>
      <c r="BJ256" s="71" t="s">
        <v>828</v>
      </c>
      <c r="BK256" s="114">
        <f>ROUND($I$256*$H$256,2)</f>
        <v>0</v>
      </c>
      <c r="BL256" s="71" t="s">
        <v>863</v>
      </c>
      <c r="BM256" s="71" t="s">
        <v>62</v>
      </c>
    </row>
    <row r="257" spans="2:51" s="6" customFormat="1" ht="15.75" customHeight="1">
      <c r="B257" s="125"/>
      <c r="D257" s="126" t="s">
        <v>926</v>
      </c>
      <c r="E257" s="127"/>
      <c r="F257" s="127" t="s">
        <v>59</v>
      </c>
      <c r="H257" s="128">
        <v>24.61</v>
      </c>
      <c r="L257" s="125"/>
      <c r="M257" s="129"/>
      <c r="T257" s="130"/>
      <c r="AT257" s="131" t="s">
        <v>926</v>
      </c>
      <c r="AU257" s="131" t="s">
        <v>828</v>
      </c>
      <c r="AV257" s="131" t="s">
        <v>828</v>
      </c>
      <c r="AW257" s="131" t="s">
        <v>838</v>
      </c>
      <c r="AX257" s="131" t="s">
        <v>818</v>
      </c>
      <c r="AY257" s="131" t="s">
        <v>858</v>
      </c>
    </row>
    <row r="258" spans="2:51" s="6" customFormat="1" ht="15.75" customHeight="1">
      <c r="B258" s="132"/>
      <c r="D258" s="133" t="s">
        <v>926</v>
      </c>
      <c r="E258" s="134"/>
      <c r="F258" s="135" t="s">
        <v>928</v>
      </c>
      <c r="H258" s="134"/>
      <c r="L258" s="132"/>
      <c r="M258" s="136"/>
      <c r="T258" s="137"/>
      <c r="AT258" s="134" t="s">
        <v>926</v>
      </c>
      <c r="AU258" s="134" t="s">
        <v>828</v>
      </c>
      <c r="AV258" s="134" t="s">
        <v>824</v>
      </c>
      <c r="AW258" s="134" t="s">
        <v>838</v>
      </c>
      <c r="AX258" s="134" t="s">
        <v>818</v>
      </c>
      <c r="AY258" s="134" t="s">
        <v>858</v>
      </c>
    </row>
    <row r="259" spans="2:51" s="6" customFormat="1" ht="15.75" customHeight="1">
      <c r="B259" s="138"/>
      <c r="D259" s="133" t="s">
        <v>926</v>
      </c>
      <c r="E259" s="139"/>
      <c r="F259" s="140" t="s">
        <v>928</v>
      </c>
      <c r="H259" s="141">
        <v>24.61</v>
      </c>
      <c r="L259" s="138"/>
      <c r="M259" s="142"/>
      <c r="T259" s="143"/>
      <c r="AT259" s="139" t="s">
        <v>926</v>
      </c>
      <c r="AU259" s="139" t="s">
        <v>828</v>
      </c>
      <c r="AV259" s="139" t="s">
        <v>863</v>
      </c>
      <c r="AW259" s="139" t="s">
        <v>838</v>
      </c>
      <c r="AX259" s="139" t="s">
        <v>824</v>
      </c>
      <c r="AY259" s="139" t="s">
        <v>858</v>
      </c>
    </row>
    <row r="260" spans="2:65" s="6" customFormat="1" ht="15.75" customHeight="1">
      <c r="B260" s="19"/>
      <c r="C260" s="144" t="s">
        <v>63</v>
      </c>
      <c r="D260" s="144" t="s">
        <v>929</v>
      </c>
      <c r="E260" s="145" t="s">
        <v>64</v>
      </c>
      <c r="F260" s="146" t="s">
        <v>750</v>
      </c>
      <c r="G260" s="147" t="s">
        <v>921</v>
      </c>
      <c r="H260" s="148">
        <v>27.071</v>
      </c>
      <c r="I260" s="149"/>
      <c r="J260" s="149">
        <f>ROUND($I$260*$H$260,2)</f>
        <v>0</v>
      </c>
      <c r="K260" s="146" t="s">
        <v>922</v>
      </c>
      <c r="L260" s="150"/>
      <c r="M260" s="146"/>
      <c r="N260" s="151" t="s">
        <v>790</v>
      </c>
      <c r="O260" s="112">
        <v>0</v>
      </c>
      <c r="P260" s="112">
        <f>$O$260*$H$260</f>
        <v>0</v>
      </c>
      <c r="Q260" s="112">
        <v>0.0056</v>
      </c>
      <c r="R260" s="112">
        <f>$Q$260*$H$260</f>
        <v>0.1515976</v>
      </c>
      <c r="S260" s="112">
        <v>0</v>
      </c>
      <c r="T260" s="113">
        <f>$S$260*$H$260</f>
        <v>0</v>
      </c>
      <c r="AR260" s="71" t="s">
        <v>881</v>
      </c>
      <c r="AT260" s="71" t="s">
        <v>929</v>
      </c>
      <c r="AU260" s="71" t="s">
        <v>828</v>
      </c>
      <c r="AY260" s="6" t="s">
        <v>858</v>
      </c>
      <c r="BE260" s="114">
        <f>IF($N$260="základní",$J$260,0)</f>
        <v>0</v>
      </c>
      <c r="BF260" s="114">
        <f>IF($N$260="snížená",$J$260,0)</f>
        <v>0</v>
      </c>
      <c r="BG260" s="114">
        <f>IF($N$260="zákl. přenesená",$J$260,0)</f>
        <v>0</v>
      </c>
      <c r="BH260" s="114">
        <f>IF($N$260="sníž. přenesená",$J$260,0)</f>
        <v>0</v>
      </c>
      <c r="BI260" s="114">
        <f>IF($N$260="nulová",$J$260,0)</f>
        <v>0</v>
      </c>
      <c r="BJ260" s="71" t="s">
        <v>828</v>
      </c>
      <c r="BK260" s="114">
        <f>ROUND($I$260*$H$260,2)</f>
        <v>0</v>
      </c>
      <c r="BL260" s="71" t="s">
        <v>863</v>
      </c>
      <c r="BM260" s="71" t="s">
        <v>63</v>
      </c>
    </row>
    <row r="261" spans="2:65" s="6" customFormat="1" ht="15.75" customHeight="1">
      <c r="B261" s="19"/>
      <c r="C261" s="107" t="s">
        <v>65</v>
      </c>
      <c r="D261" s="107" t="s">
        <v>859</v>
      </c>
      <c r="E261" s="105" t="s">
        <v>66</v>
      </c>
      <c r="F261" s="106" t="s">
        <v>67</v>
      </c>
      <c r="G261" s="107" t="s">
        <v>921</v>
      </c>
      <c r="H261" s="108">
        <v>349.623</v>
      </c>
      <c r="I261" s="109"/>
      <c r="J261" s="109">
        <f>ROUND($I$261*$H$261,2)</f>
        <v>0</v>
      </c>
      <c r="K261" s="106"/>
      <c r="L261" s="19"/>
      <c r="M261" s="110"/>
      <c r="N261" s="111" t="s">
        <v>790</v>
      </c>
      <c r="O261" s="112">
        <v>0</v>
      </c>
      <c r="P261" s="112">
        <f>$O$261*$H$261</f>
        <v>0</v>
      </c>
      <c r="Q261" s="112">
        <v>0</v>
      </c>
      <c r="R261" s="112">
        <f>$Q$261*$H$261</f>
        <v>0</v>
      </c>
      <c r="S261" s="112">
        <v>0</v>
      </c>
      <c r="T261" s="113">
        <f>$S$261*$H$261</f>
        <v>0</v>
      </c>
      <c r="AR261" s="71" t="s">
        <v>863</v>
      </c>
      <c r="AT261" s="71" t="s">
        <v>859</v>
      </c>
      <c r="AU261" s="71" t="s">
        <v>828</v>
      </c>
      <c r="AY261" s="71" t="s">
        <v>858</v>
      </c>
      <c r="BE261" s="114">
        <f>IF($N$261="základní",$J$261,0)</f>
        <v>0</v>
      </c>
      <c r="BF261" s="114">
        <f>IF($N$261="snížená",$J$261,0)</f>
        <v>0</v>
      </c>
      <c r="BG261" s="114">
        <f>IF($N$261="zákl. přenesená",$J$261,0)</f>
        <v>0</v>
      </c>
      <c r="BH261" s="114">
        <f>IF($N$261="sníž. přenesená",$J$261,0)</f>
        <v>0</v>
      </c>
      <c r="BI261" s="114">
        <f>IF($N$261="nulová",$J$261,0)</f>
        <v>0</v>
      </c>
      <c r="BJ261" s="71" t="s">
        <v>828</v>
      </c>
      <c r="BK261" s="114">
        <f>ROUND($I$261*$H$261,2)</f>
        <v>0</v>
      </c>
      <c r="BL261" s="71" t="s">
        <v>863</v>
      </c>
      <c r="BM261" s="71" t="s">
        <v>65</v>
      </c>
    </row>
    <row r="262" spans="2:51" s="6" customFormat="1" ht="15.75" customHeight="1">
      <c r="B262" s="132"/>
      <c r="D262" s="126" t="s">
        <v>926</v>
      </c>
      <c r="E262" s="135"/>
      <c r="F262" s="135" t="s">
        <v>68</v>
      </c>
      <c r="H262" s="134"/>
      <c r="L262" s="132"/>
      <c r="M262" s="136"/>
      <c r="T262" s="137"/>
      <c r="AT262" s="134" t="s">
        <v>926</v>
      </c>
      <c r="AU262" s="134" t="s">
        <v>828</v>
      </c>
      <c r="AV262" s="134" t="s">
        <v>824</v>
      </c>
      <c r="AW262" s="134" t="s">
        <v>838</v>
      </c>
      <c r="AX262" s="134" t="s">
        <v>818</v>
      </c>
      <c r="AY262" s="134" t="s">
        <v>858</v>
      </c>
    </row>
    <row r="263" spans="2:51" s="6" customFormat="1" ht="15.75" customHeight="1">
      <c r="B263" s="125"/>
      <c r="D263" s="133" t="s">
        <v>926</v>
      </c>
      <c r="E263" s="131"/>
      <c r="F263" s="127" t="s">
        <v>69</v>
      </c>
      <c r="H263" s="128">
        <v>174.8115</v>
      </c>
      <c r="L263" s="125"/>
      <c r="M263" s="129"/>
      <c r="T263" s="130"/>
      <c r="AT263" s="131" t="s">
        <v>926</v>
      </c>
      <c r="AU263" s="131" t="s">
        <v>828</v>
      </c>
      <c r="AV263" s="131" t="s">
        <v>828</v>
      </c>
      <c r="AW263" s="131" t="s">
        <v>838</v>
      </c>
      <c r="AX263" s="131" t="s">
        <v>818</v>
      </c>
      <c r="AY263" s="131" t="s">
        <v>858</v>
      </c>
    </row>
    <row r="264" spans="2:51" s="6" customFormat="1" ht="15.75" customHeight="1">
      <c r="B264" s="125"/>
      <c r="D264" s="133" t="s">
        <v>926</v>
      </c>
      <c r="E264" s="131"/>
      <c r="F264" s="127" t="s">
        <v>70</v>
      </c>
      <c r="H264" s="128">
        <v>174.8115</v>
      </c>
      <c r="L264" s="125"/>
      <c r="M264" s="129"/>
      <c r="T264" s="130"/>
      <c r="AT264" s="131" t="s">
        <v>926</v>
      </c>
      <c r="AU264" s="131" t="s">
        <v>828</v>
      </c>
      <c r="AV264" s="131" t="s">
        <v>828</v>
      </c>
      <c r="AW264" s="131" t="s">
        <v>838</v>
      </c>
      <c r="AX264" s="131" t="s">
        <v>818</v>
      </c>
      <c r="AY264" s="131" t="s">
        <v>858</v>
      </c>
    </row>
    <row r="265" spans="2:51" s="6" customFormat="1" ht="15.75" customHeight="1">
      <c r="B265" s="132"/>
      <c r="D265" s="133" t="s">
        <v>926</v>
      </c>
      <c r="E265" s="134"/>
      <c r="F265" s="135" t="s">
        <v>928</v>
      </c>
      <c r="H265" s="134"/>
      <c r="L265" s="132"/>
      <c r="M265" s="136"/>
      <c r="T265" s="137"/>
      <c r="AT265" s="134" t="s">
        <v>926</v>
      </c>
      <c r="AU265" s="134" t="s">
        <v>828</v>
      </c>
      <c r="AV265" s="134" t="s">
        <v>824</v>
      </c>
      <c r="AW265" s="134" t="s">
        <v>838</v>
      </c>
      <c r="AX265" s="134" t="s">
        <v>818</v>
      </c>
      <c r="AY265" s="134" t="s">
        <v>858</v>
      </c>
    </row>
    <row r="266" spans="2:51" s="6" customFormat="1" ht="15.75" customHeight="1">
      <c r="B266" s="138"/>
      <c r="D266" s="133" t="s">
        <v>926</v>
      </c>
      <c r="E266" s="139"/>
      <c r="F266" s="140" t="s">
        <v>928</v>
      </c>
      <c r="H266" s="141">
        <v>349.623</v>
      </c>
      <c r="L266" s="138"/>
      <c r="M266" s="142"/>
      <c r="T266" s="143"/>
      <c r="AT266" s="139" t="s">
        <v>926</v>
      </c>
      <c r="AU266" s="139" t="s">
        <v>828</v>
      </c>
      <c r="AV266" s="139" t="s">
        <v>863</v>
      </c>
      <c r="AW266" s="139" t="s">
        <v>838</v>
      </c>
      <c r="AX266" s="139" t="s">
        <v>824</v>
      </c>
      <c r="AY266" s="139" t="s">
        <v>858</v>
      </c>
    </row>
    <row r="267" spans="2:65" s="6" customFormat="1" ht="15.75" customHeight="1">
      <c r="B267" s="19"/>
      <c r="C267" s="104" t="s">
        <v>71</v>
      </c>
      <c r="D267" s="104" t="s">
        <v>859</v>
      </c>
      <c r="E267" s="105" t="s">
        <v>72</v>
      </c>
      <c r="F267" s="106" t="s">
        <v>73</v>
      </c>
      <c r="G267" s="107" t="s">
        <v>74</v>
      </c>
      <c r="H267" s="108">
        <v>1871.478</v>
      </c>
      <c r="I267" s="109"/>
      <c r="J267" s="109">
        <f>ROUND($I$267*$H$267,2)</f>
        <v>0</v>
      </c>
      <c r="K267" s="106" t="s">
        <v>922</v>
      </c>
      <c r="L267" s="19"/>
      <c r="M267" s="110"/>
      <c r="N267" s="111" t="s">
        <v>790</v>
      </c>
      <c r="O267" s="112">
        <v>0</v>
      </c>
      <c r="P267" s="112">
        <f>$O$267*$H$267</f>
        <v>0</v>
      </c>
      <c r="Q267" s="112">
        <v>0</v>
      </c>
      <c r="R267" s="112">
        <f>$Q$267*$H$267</f>
        <v>0</v>
      </c>
      <c r="S267" s="112">
        <v>0</v>
      </c>
      <c r="T267" s="113">
        <f>$S$267*$H$267</f>
        <v>0</v>
      </c>
      <c r="AR267" s="71" t="s">
        <v>863</v>
      </c>
      <c r="AT267" s="71" t="s">
        <v>859</v>
      </c>
      <c r="AU267" s="71" t="s">
        <v>828</v>
      </c>
      <c r="AY267" s="6" t="s">
        <v>858</v>
      </c>
      <c r="BE267" s="114">
        <f>IF($N$267="základní",$J$267,0)</f>
        <v>0</v>
      </c>
      <c r="BF267" s="114">
        <f>IF($N$267="snížená",$J$267,0)</f>
        <v>0</v>
      </c>
      <c r="BG267" s="114">
        <f>IF($N$267="zákl. přenesená",$J$267,0)</f>
        <v>0</v>
      </c>
      <c r="BH267" s="114">
        <f>IF($N$267="sníž. přenesená",$J$267,0)</f>
        <v>0</v>
      </c>
      <c r="BI267" s="114">
        <f>IF($N$267="nulová",$J$267,0)</f>
        <v>0</v>
      </c>
      <c r="BJ267" s="71" t="s">
        <v>828</v>
      </c>
      <c r="BK267" s="114">
        <f>ROUND($I$267*$H$267,2)</f>
        <v>0</v>
      </c>
      <c r="BL267" s="71" t="s">
        <v>863</v>
      </c>
      <c r="BM267" s="71" t="s">
        <v>71</v>
      </c>
    </row>
    <row r="268" spans="2:63" s="95" customFormat="1" ht="30.75" customHeight="1">
      <c r="B268" s="96"/>
      <c r="D268" s="97" t="s">
        <v>817</v>
      </c>
      <c r="E268" s="123" t="s">
        <v>75</v>
      </c>
      <c r="F268" s="123" t="s">
        <v>76</v>
      </c>
      <c r="J268" s="124">
        <f>$BK$268</f>
        <v>0</v>
      </c>
      <c r="L268" s="96"/>
      <c r="M268" s="100"/>
      <c r="P268" s="101">
        <f>SUM($P$269:$P$270)</f>
        <v>0</v>
      </c>
      <c r="R268" s="101">
        <f>SUM($R$269:$R$270)</f>
        <v>0</v>
      </c>
      <c r="T268" s="102">
        <f>SUM($T$269:$T$270)</f>
        <v>0</v>
      </c>
      <c r="AR268" s="97" t="s">
        <v>824</v>
      </c>
      <c r="AT268" s="97" t="s">
        <v>817</v>
      </c>
      <c r="AU268" s="97" t="s">
        <v>824</v>
      </c>
      <c r="AY268" s="97" t="s">
        <v>858</v>
      </c>
      <c r="BK268" s="103">
        <f>SUM($BK$269:$BK$270)</f>
        <v>0</v>
      </c>
    </row>
    <row r="269" spans="2:65" s="6" customFormat="1" ht="15.75" customHeight="1">
      <c r="B269" s="19"/>
      <c r="C269" s="107" t="s">
        <v>77</v>
      </c>
      <c r="D269" s="107" t="s">
        <v>859</v>
      </c>
      <c r="E269" s="105" t="s">
        <v>78</v>
      </c>
      <c r="F269" s="106" t="s">
        <v>79</v>
      </c>
      <c r="G269" s="107" t="s">
        <v>921</v>
      </c>
      <c r="H269" s="108">
        <v>24.61</v>
      </c>
      <c r="I269" s="109"/>
      <c r="J269" s="109">
        <f>ROUND($I$269*$H$269,2)</f>
        <v>0</v>
      </c>
      <c r="K269" s="106"/>
      <c r="L269" s="19"/>
      <c r="M269" s="110"/>
      <c r="N269" s="111" t="s">
        <v>790</v>
      </c>
      <c r="O269" s="112">
        <v>0</v>
      </c>
      <c r="P269" s="112">
        <f>$O$269*$H$269</f>
        <v>0</v>
      </c>
      <c r="Q269" s="112">
        <v>0</v>
      </c>
      <c r="R269" s="112">
        <f>$Q$269*$H$269</f>
        <v>0</v>
      </c>
      <c r="S269" s="112">
        <v>0</v>
      </c>
      <c r="T269" s="113">
        <f>$S$269*$H$269</f>
        <v>0</v>
      </c>
      <c r="AR269" s="71" t="s">
        <v>863</v>
      </c>
      <c r="AT269" s="71" t="s">
        <v>859</v>
      </c>
      <c r="AU269" s="71" t="s">
        <v>828</v>
      </c>
      <c r="AY269" s="71" t="s">
        <v>858</v>
      </c>
      <c r="BE269" s="114">
        <f>IF($N$269="základní",$J$269,0)</f>
        <v>0</v>
      </c>
      <c r="BF269" s="114">
        <f>IF($N$269="snížená",$J$269,0)</f>
        <v>0</v>
      </c>
      <c r="BG269" s="114">
        <f>IF($N$269="zákl. přenesená",$J$269,0)</f>
        <v>0</v>
      </c>
      <c r="BH269" s="114">
        <f>IF($N$269="sníž. přenesená",$J$269,0)</f>
        <v>0</v>
      </c>
      <c r="BI269" s="114">
        <f>IF($N$269="nulová",$J$269,0)</f>
        <v>0</v>
      </c>
      <c r="BJ269" s="71" t="s">
        <v>828</v>
      </c>
      <c r="BK269" s="114">
        <f>ROUND($I$269*$H$269,2)</f>
        <v>0</v>
      </c>
      <c r="BL269" s="71" t="s">
        <v>863</v>
      </c>
      <c r="BM269" s="71" t="s">
        <v>77</v>
      </c>
    </row>
    <row r="270" spans="2:65" s="6" customFormat="1" ht="15.75" customHeight="1">
      <c r="B270" s="19"/>
      <c r="C270" s="107" t="s">
        <v>80</v>
      </c>
      <c r="D270" s="107" t="s">
        <v>859</v>
      </c>
      <c r="E270" s="105" t="s">
        <v>81</v>
      </c>
      <c r="F270" s="106" t="s">
        <v>82</v>
      </c>
      <c r="G270" s="107" t="s">
        <v>74</v>
      </c>
      <c r="H270" s="108">
        <v>207.955</v>
      </c>
      <c r="I270" s="109"/>
      <c r="J270" s="109">
        <f>ROUND($I$270*$H$270,2)</f>
        <v>0</v>
      </c>
      <c r="K270" s="106" t="s">
        <v>922</v>
      </c>
      <c r="L270" s="19"/>
      <c r="M270" s="110"/>
      <c r="N270" s="111" t="s">
        <v>790</v>
      </c>
      <c r="O270" s="112">
        <v>0</v>
      </c>
      <c r="P270" s="112">
        <f>$O$270*$H$270</f>
        <v>0</v>
      </c>
      <c r="Q270" s="112">
        <v>0</v>
      </c>
      <c r="R270" s="112">
        <f>$Q$270*$H$270</f>
        <v>0</v>
      </c>
      <c r="S270" s="112">
        <v>0</v>
      </c>
      <c r="T270" s="113">
        <f>$S$270*$H$270</f>
        <v>0</v>
      </c>
      <c r="AR270" s="71" t="s">
        <v>863</v>
      </c>
      <c r="AT270" s="71" t="s">
        <v>859</v>
      </c>
      <c r="AU270" s="71" t="s">
        <v>828</v>
      </c>
      <c r="AY270" s="71" t="s">
        <v>858</v>
      </c>
      <c r="BE270" s="114">
        <f>IF($N$270="základní",$J$270,0)</f>
        <v>0</v>
      </c>
      <c r="BF270" s="114">
        <f>IF($N$270="snížená",$J$270,0)</f>
        <v>0</v>
      </c>
      <c r="BG270" s="114">
        <f>IF($N$270="zákl. přenesená",$J$270,0)</f>
        <v>0</v>
      </c>
      <c r="BH270" s="114">
        <f>IF($N$270="sníž. přenesená",$J$270,0)</f>
        <v>0</v>
      </c>
      <c r="BI270" s="114">
        <f>IF($N$270="nulová",$J$270,0)</f>
        <v>0</v>
      </c>
      <c r="BJ270" s="71" t="s">
        <v>828</v>
      </c>
      <c r="BK270" s="114">
        <f>ROUND($I$270*$H$270,2)</f>
        <v>0</v>
      </c>
      <c r="BL270" s="71" t="s">
        <v>863</v>
      </c>
      <c r="BM270" s="71" t="s">
        <v>80</v>
      </c>
    </row>
    <row r="271" spans="2:63" s="95" customFormat="1" ht="30.75" customHeight="1">
      <c r="B271" s="96"/>
      <c r="D271" s="97" t="s">
        <v>817</v>
      </c>
      <c r="E271" s="123" t="s">
        <v>83</v>
      </c>
      <c r="F271" s="123" t="s">
        <v>84</v>
      </c>
      <c r="J271" s="124">
        <f>SUM(J272:J345)</f>
        <v>0</v>
      </c>
      <c r="L271" s="96"/>
      <c r="M271" s="100"/>
      <c r="P271" s="101">
        <f>SUM($P$272:$P$345)</f>
        <v>0</v>
      </c>
      <c r="R271" s="101">
        <f>SUM($R$272:$R$345)</f>
        <v>0</v>
      </c>
      <c r="T271" s="102">
        <f>SUM($T$272:$T$345)</f>
        <v>0</v>
      </c>
      <c r="AR271" s="97" t="s">
        <v>824</v>
      </c>
      <c r="AT271" s="97" t="s">
        <v>817</v>
      </c>
      <c r="AU271" s="97" t="s">
        <v>824</v>
      </c>
      <c r="AY271" s="97" t="s">
        <v>858</v>
      </c>
      <c r="BK271" s="103">
        <f>SUM($BK$272:$BK$345)</f>
        <v>0</v>
      </c>
    </row>
    <row r="272" spans="2:65" s="6" customFormat="1" ht="15.75" customHeight="1">
      <c r="B272" s="19"/>
      <c r="C272" s="107" t="s">
        <v>85</v>
      </c>
      <c r="D272" s="107" t="s">
        <v>859</v>
      </c>
      <c r="E272" s="105" t="s">
        <v>86</v>
      </c>
      <c r="F272" s="106" t="s">
        <v>87</v>
      </c>
      <c r="G272" s="107" t="s">
        <v>951</v>
      </c>
      <c r="H272" s="108">
        <v>21.6</v>
      </c>
      <c r="I272" s="109"/>
      <c r="J272" s="109">
        <f>ROUND($I$272*$H$272,2)</f>
        <v>0</v>
      </c>
      <c r="K272" s="106"/>
      <c r="L272" s="19"/>
      <c r="M272" s="110"/>
      <c r="N272" s="111" t="s">
        <v>790</v>
      </c>
      <c r="O272" s="112">
        <v>0</v>
      </c>
      <c r="P272" s="112">
        <f>$O$272*$H$272</f>
        <v>0</v>
      </c>
      <c r="Q272" s="112">
        <v>0</v>
      </c>
      <c r="R272" s="112">
        <f>$Q$272*$H$272</f>
        <v>0</v>
      </c>
      <c r="S272" s="112">
        <v>0</v>
      </c>
      <c r="T272" s="113">
        <f>$S$272*$H$272</f>
        <v>0</v>
      </c>
      <c r="AR272" s="71" t="s">
        <v>863</v>
      </c>
      <c r="AT272" s="71" t="s">
        <v>859</v>
      </c>
      <c r="AU272" s="71" t="s">
        <v>828</v>
      </c>
      <c r="AY272" s="71" t="s">
        <v>858</v>
      </c>
      <c r="BE272" s="114">
        <f>IF($N$272="základní",$J$272,0)</f>
        <v>0</v>
      </c>
      <c r="BF272" s="114">
        <f>IF($N$272="snížená",$J$272,0)</f>
        <v>0</v>
      </c>
      <c r="BG272" s="114">
        <f>IF($N$272="zákl. přenesená",$J$272,0)</f>
        <v>0</v>
      </c>
      <c r="BH272" s="114">
        <f>IF($N$272="sníž. přenesená",$J$272,0)</f>
        <v>0</v>
      </c>
      <c r="BI272" s="114">
        <f>IF($N$272="nulová",$J$272,0)</f>
        <v>0</v>
      </c>
      <c r="BJ272" s="71" t="s">
        <v>828</v>
      </c>
      <c r="BK272" s="114">
        <f>ROUND($I$272*$H$272,2)</f>
        <v>0</v>
      </c>
      <c r="BL272" s="71" t="s">
        <v>863</v>
      </c>
      <c r="BM272" s="71" t="s">
        <v>85</v>
      </c>
    </row>
    <row r="273" spans="2:51" s="6" customFormat="1" ht="27" customHeight="1">
      <c r="B273" s="132"/>
      <c r="D273" s="126" t="s">
        <v>926</v>
      </c>
      <c r="E273" s="135"/>
      <c r="F273" s="135" t="s">
        <v>994</v>
      </c>
      <c r="H273" s="134"/>
      <c r="L273" s="132"/>
      <c r="M273" s="136"/>
      <c r="T273" s="137"/>
      <c r="AT273" s="134" t="s">
        <v>926</v>
      </c>
      <c r="AU273" s="134" t="s">
        <v>828</v>
      </c>
      <c r="AV273" s="134" t="s">
        <v>824</v>
      </c>
      <c r="AW273" s="134" t="s">
        <v>838</v>
      </c>
      <c r="AX273" s="134" t="s">
        <v>818</v>
      </c>
      <c r="AY273" s="134" t="s">
        <v>858</v>
      </c>
    </row>
    <row r="274" spans="2:51" s="6" customFormat="1" ht="27" customHeight="1">
      <c r="B274" s="132"/>
      <c r="D274" s="133" t="s">
        <v>926</v>
      </c>
      <c r="E274" s="134"/>
      <c r="F274" s="135" t="s">
        <v>0</v>
      </c>
      <c r="H274" s="134"/>
      <c r="L274" s="132"/>
      <c r="M274" s="136"/>
      <c r="T274" s="137"/>
      <c r="AT274" s="134" t="s">
        <v>926</v>
      </c>
      <c r="AU274" s="134" t="s">
        <v>828</v>
      </c>
      <c r="AV274" s="134" t="s">
        <v>824</v>
      </c>
      <c r="AW274" s="134" t="s">
        <v>838</v>
      </c>
      <c r="AX274" s="134" t="s">
        <v>818</v>
      </c>
      <c r="AY274" s="134" t="s">
        <v>858</v>
      </c>
    </row>
    <row r="275" spans="2:51" s="6" customFormat="1" ht="15.75" customHeight="1">
      <c r="B275" s="132"/>
      <c r="D275" s="133" t="s">
        <v>926</v>
      </c>
      <c r="E275" s="134"/>
      <c r="F275" s="135" t="s">
        <v>88</v>
      </c>
      <c r="H275" s="134"/>
      <c r="L275" s="132"/>
      <c r="M275" s="136"/>
      <c r="T275" s="137"/>
      <c r="AT275" s="134" t="s">
        <v>926</v>
      </c>
      <c r="AU275" s="134" t="s">
        <v>828</v>
      </c>
      <c r="AV275" s="134" t="s">
        <v>824</v>
      </c>
      <c r="AW275" s="134" t="s">
        <v>838</v>
      </c>
      <c r="AX275" s="134" t="s">
        <v>818</v>
      </c>
      <c r="AY275" s="134" t="s">
        <v>858</v>
      </c>
    </row>
    <row r="276" spans="2:51" s="6" customFormat="1" ht="15.75" customHeight="1">
      <c r="B276" s="125"/>
      <c r="D276" s="133" t="s">
        <v>926</v>
      </c>
      <c r="E276" s="131"/>
      <c r="F276" s="127" t="s">
        <v>89</v>
      </c>
      <c r="H276" s="128">
        <v>21.6</v>
      </c>
      <c r="L276" s="125"/>
      <c r="M276" s="129"/>
      <c r="T276" s="130"/>
      <c r="AT276" s="131" t="s">
        <v>926</v>
      </c>
      <c r="AU276" s="131" t="s">
        <v>828</v>
      </c>
      <c r="AV276" s="131" t="s">
        <v>828</v>
      </c>
      <c r="AW276" s="131" t="s">
        <v>838</v>
      </c>
      <c r="AX276" s="131" t="s">
        <v>818</v>
      </c>
      <c r="AY276" s="131" t="s">
        <v>858</v>
      </c>
    </row>
    <row r="277" spans="2:51" s="6" customFormat="1" ht="15.75" customHeight="1">
      <c r="B277" s="132"/>
      <c r="D277" s="133" t="s">
        <v>926</v>
      </c>
      <c r="E277" s="134"/>
      <c r="F277" s="135" t="s">
        <v>928</v>
      </c>
      <c r="H277" s="134"/>
      <c r="L277" s="132"/>
      <c r="M277" s="136"/>
      <c r="T277" s="137"/>
      <c r="AT277" s="134" t="s">
        <v>926</v>
      </c>
      <c r="AU277" s="134" t="s">
        <v>828</v>
      </c>
      <c r="AV277" s="134" t="s">
        <v>824</v>
      </c>
      <c r="AW277" s="134" t="s">
        <v>838</v>
      </c>
      <c r="AX277" s="134" t="s">
        <v>818</v>
      </c>
      <c r="AY277" s="134" t="s">
        <v>858</v>
      </c>
    </row>
    <row r="278" spans="2:51" s="6" customFormat="1" ht="15.75" customHeight="1">
      <c r="B278" s="138"/>
      <c r="D278" s="133" t="s">
        <v>926</v>
      </c>
      <c r="E278" s="139"/>
      <c r="F278" s="140" t="s">
        <v>928</v>
      </c>
      <c r="H278" s="141">
        <v>21.6</v>
      </c>
      <c r="L278" s="138"/>
      <c r="M278" s="142"/>
      <c r="T278" s="143"/>
      <c r="AT278" s="139" t="s">
        <v>926</v>
      </c>
      <c r="AU278" s="139" t="s">
        <v>828</v>
      </c>
      <c r="AV278" s="139" t="s">
        <v>863</v>
      </c>
      <c r="AW278" s="139" t="s">
        <v>838</v>
      </c>
      <c r="AX278" s="139" t="s">
        <v>824</v>
      </c>
      <c r="AY278" s="139" t="s">
        <v>858</v>
      </c>
    </row>
    <row r="279" spans="2:65" s="6" customFormat="1" ht="15.75" customHeight="1">
      <c r="B279" s="19"/>
      <c r="C279" s="104" t="s">
        <v>90</v>
      </c>
      <c r="D279" s="104" t="s">
        <v>859</v>
      </c>
      <c r="E279" s="105" t="s">
        <v>91</v>
      </c>
      <c r="F279" s="106" t="s">
        <v>92</v>
      </c>
      <c r="G279" s="107" t="s">
        <v>951</v>
      </c>
      <c r="H279" s="108">
        <v>36</v>
      </c>
      <c r="I279" s="109"/>
      <c r="J279" s="109">
        <f>ROUND($I$279*$H$279,2)</f>
        <v>0</v>
      </c>
      <c r="K279" s="106"/>
      <c r="L279" s="19"/>
      <c r="M279" s="110"/>
      <c r="N279" s="111" t="s">
        <v>790</v>
      </c>
      <c r="O279" s="112">
        <v>0</v>
      </c>
      <c r="P279" s="112">
        <f>$O$279*$H$279</f>
        <v>0</v>
      </c>
      <c r="Q279" s="112">
        <v>0</v>
      </c>
      <c r="R279" s="112">
        <f>$Q$279*$H$279</f>
        <v>0</v>
      </c>
      <c r="S279" s="112">
        <v>0</v>
      </c>
      <c r="T279" s="113">
        <f>$S$279*$H$279</f>
        <v>0</v>
      </c>
      <c r="AR279" s="71" t="s">
        <v>863</v>
      </c>
      <c r="AT279" s="71" t="s">
        <v>859</v>
      </c>
      <c r="AU279" s="71" t="s">
        <v>828</v>
      </c>
      <c r="AY279" s="6" t="s">
        <v>858</v>
      </c>
      <c r="BE279" s="114">
        <f>IF($N$279="základní",$J$279,0)</f>
        <v>0</v>
      </c>
      <c r="BF279" s="114">
        <f>IF($N$279="snížená",$J$279,0)</f>
        <v>0</v>
      </c>
      <c r="BG279" s="114">
        <f>IF($N$279="zákl. přenesená",$J$279,0)</f>
        <v>0</v>
      </c>
      <c r="BH279" s="114">
        <f>IF($N$279="sníž. přenesená",$J$279,0)</f>
        <v>0</v>
      </c>
      <c r="BI279" s="114">
        <f>IF($N$279="nulová",$J$279,0)</f>
        <v>0</v>
      </c>
      <c r="BJ279" s="71" t="s">
        <v>828</v>
      </c>
      <c r="BK279" s="114">
        <f>ROUND($I$279*$H$279,2)</f>
        <v>0</v>
      </c>
      <c r="BL279" s="71" t="s">
        <v>863</v>
      </c>
      <c r="BM279" s="71" t="s">
        <v>90</v>
      </c>
    </row>
    <row r="280" spans="2:51" s="6" customFormat="1" ht="27" customHeight="1">
      <c r="B280" s="132"/>
      <c r="D280" s="126" t="s">
        <v>926</v>
      </c>
      <c r="E280" s="135"/>
      <c r="F280" s="135" t="s">
        <v>994</v>
      </c>
      <c r="H280" s="134"/>
      <c r="L280" s="132"/>
      <c r="M280" s="136"/>
      <c r="T280" s="137"/>
      <c r="AT280" s="134" t="s">
        <v>926</v>
      </c>
      <c r="AU280" s="134" t="s">
        <v>828</v>
      </c>
      <c r="AV280" s="134" t="s">
        <v>824</v>
      </c>
      <c r="AW280" s="134" t="s">
        <v>838</v>
      </c>
      <c r="AX280" s="134" t="s">
        <v>818</v>
      </c>
      <c r="AY280" s="134" t="s">
        <v>858</v>
      </c>
    </row>
    <row r="281" spans="2:51" s="6" customFormat="1" ht="27" customHeight="1">
      <c r="B281" s="132"/>
      <c r="D281" s="133" t="s">
        <v>926</v>
      </c>
      <c r="E281" s="134"/>
      <c r="F281" s="135" t="s">
        <v>0</v>
      </c>
      <c r="H281" s="134"/>
      <c r="L281" s="132"/>
      <c r="M281" s="136"/>
      <c r="T281" s="137"/>
      <c r="AT281" s="134" t="s">
        <v>926</v>
      </c>
      <c r="AU281" s="134" t="s">
        <v>828</v>
      </c>
      <c r="AV281" s="134" t="s">
        <v>824</v>
      </c>
      <c r="AW281" s="134" t="s">
        <v>838</v>
      </c>
      <c r="AX281" s="134" t="s">
        <v>818</v>
      </c>
      <c r="AY281" s="134" t="s">
        <v>858</v>
      </c>
    </row>
    <row r="282" spans="2:51" s="6" customFormat="1" ht="15.75" customHeight="1">
      <c r="B282" s="132"/>
      <c r="D282" s="133" t="s">
        <v>926</v>
      </c>
      <c r="E282" s="134"/>
      <c r="F282" s="135" t="s">
        <v>88</v>
      </c>
      <c r="H282" s="134"/>
      <c r="L282" s="132"/>
      <c r="M282" s="136"/>
      <c r="T282" s="137"/>
      <c r="AT282" s="134" t="s">
        <v>926</v>
      </c>
      <c r="AU282" s="134" t="s">
        <v>828</v>
      </c>
      <c r="AV282" s="134" t="s">
        <v>824</v>
      </c>
      <c r="AW282" s="134" t="s">
        <v>838</v>
      </c>
      <c r="AX282" s="134" t="s">
        <v>818</v>
      </c>
      <c r="AY282" s="134" t="s">
        <v>858</v>
      </c>
    </row>
    <row r="283" spans="2:51" s="6" customFormat="1" ht="15.75" customHeight="1">
      <c r="B283" s="125"/>
      <c r="D283" s="133" t="s">
        <v>926</v>
      </c>
      <c r="E283" s="131"/>
      <c r="F283" s="127" t="s">
        <v>53</v>
      </c>
      <c r="H283" s="128">
        <v>36</v>
      </c>
      <c r="L283" s="125"/>
      <c r="M283" s="129"/>
      <c r="T283" s="130"/>
      <c r="AT283" s="131" t="s">
        <v>926</v>
      </c>
      <c r="AU283" s="131" t="s">
        <v>828</v>
      </c>
      <c r="AV283" s="131" t="s">
        <v>828</v>
      </c>
      <c r="AW283" s="131" t="s">
        <v>838</v>
      </c>
      <c r="AX283" s="131" t="s">
        <v>818</v>
      </c>
      <c r="AY283" s="131" t="s">
        <v>858</v>
      </c>
    </row>
    <row r="284" spans="2:51" s="6" customFormat="1" ht="15.75" customHeight="1">
      <c r="B284" s="132"/>
      <c r="D284" s="133" t="s">
        <v>926</v>
      </c>
      <c r="E284" s="134"/>
      <c r="F284" s="135" t="s">
        <v>928</v>
      </c>
      <c r="H284" s="134"/>
      <c r="L284" s="132"/>
      <c r="M284" s="136"/>
      <c r="T284" s="137"/>
      <c r="AT284" s="134" t="s">
        <v>926</v>
      </c>
      <c r="AU284" s="134" t="s">
        <v>828</v>
      </c>
      <c r="AV284" s="134" t="s">
        <v>824</v>
      </c>
      <c r="AW284" s="134" t="s">
        <v>838</v>
      </c>
      <c r="AX284" s="134" t="s">
        <v>818</v>
      </c>
      <c r="AY284" s="134" t="s">
        <v>858</v>
      </c>
    </row>
    <row r="285" spans="2:51" s="6" customFormat="1" ht="15.75" customHeight="1">
      <c r="B285" s="138"/>
      <c r="D285" s="133" t="s">
        <v>926</v>
      </c>
      <c r="E285" s="139"/>
      <c r="F285" s="140" t="s">
        <v>928</v>
      </c>
      <c r="H285" s="141">
        <v>36</v>
      </c>
      <c r="L285" s="138"/>
      <c r="M285" s="142"/>
      <c r="T285" s="143"/>
      <c r="AT285" s="139" t="s">
        <v>926</v>
      </c>
      <c r="AU285" s="139" t="s">
        <v>828</v>
      </c>
      <c r="AV285" s="139" t="s">
        <v>863</v>
      </c>
      <c r="AW285" s="139" t="s">
        <v>838</v>
      </c>
      <c r="AX285" s="139" t="s">
        <v>824</v>
      </c>
      <c r="AY285" s="139" t="s">
        <v>858</v>
      </c>
    </row>
    <row r="286" spans="2:65" s="6" customFormat="1" ht="15.75" customHeight="1">
      <c r="B286" s="19"/>
      <c r="C286" s="104" t="s">
        <v>93</v>
      </c>
      <c r="D286" s="104" t="s">
        <v>859</v>
      </c>
      <c r="E286" s="105" t="s">
        <v>94</v>
      </c>
      <c r="F286" s="106" t="s">
        <v>95</v>
      </c>
      <c r="G286" s="107" t="s">
        <v>951</v>
      </c>
      <c r="H286" s="108">
        <v>5.6</v>
      </c>
      <c r="I286" s="109"/>
      <c r="J286" s="109">
        <f>ROUND($I$286*$H$286,2)</f>
        <v>0</v>
      </c>
      <c r="K286" s="106"/>
      <c r="L286" s="19"/>
      <c r="M286" s="110"/>
      <c r="N286" s="111" t="s">
        <v>790</v>
      </c>
      <c r="O286" s="112">
        <v>0</v>
      </c>
      <c r="P286" s="112">
        <f>$O$286*$H$286</f>
        <v>0</v>
      </c>
      <c r="Q286" s="112">
        <v>0</v>
      </c>
      <c r="R286" s="112">
        <f>$Q$286*$H$286</f>
        <v>0</v>
      </c>
      <c r="S286" s="112">
        <v>0</v>
      </c>
      <c r="T286" s="113">
        <f>$S$286*$H$286</f>
        <v>0</v>
      </c>
      <c r="AR286" s="71" t="s">
        <v>863</v>
      </c>
      <c r="AT286" s="71" t="s">
        <v>859</v>
      </c>
      <c r="AU286" s="71" t="s">
        <v>828</v>
      </c>
      <c r="AY286" s="6" t="s">
        <v>858</v>
      </c>
      <c r="BE286" s="114">
        <f>IF($N$286="základní",$J$286,0)</f>
        <v>0</v>
      </c>
      <c r="BF286" s="114">
        <f>IF($N$286="snížená",$J$286,0)</f>
        <v>0</v>
      </c>
      <c r="BG286" s="114">
        <f>IF($N$286="zákl. přenesená",$J$286,0)</f>
        <v>0</v>
      </c>
      <c r="BH286" s="114">
        <f>IF($N$286="sníž. přenesená",$J$286,0)</f>
        <v>0</v>
      </c>
      <c r="BI286" s="114">
        <f>IF($N$286="nulová",$J$286,0)</f>
        <v>0</v>
      </c>
      <c r="BJ286" s="71" t="s">
        <v>828</v>
      </c>
      <c r="BK286" s="114">
        <f>ROUND($I$286*$H$286,2)</f>
        <v>0</v>
      </c>
      <c r="BL286" s="71" t="s">
        <v>863</v>
      </c>
      <c r="BM286" s="71" t="s">
        <v>93</v>
      </c>
    </row>
    <row r="287" spans="2:51" s="6" customFormat="1" ht="27" customHeight="1">
      <c r="B287" s="132"/>
      <c r="D287" s="126" t="s">
        <v>926</v>
      </c>
      <c r="E287" s="135"/>
      <c r="F287" s="135" t="s">
        <v>994</v>
      </c>
      <c r="H287" s="134"/>
      <c r="L287" s="132"/>
      <c r="M287" s="136"/>
      <c r="T287" s="137"/>
      <c r="AT287" s="134" t="s">
        <v>926</v>
      </c>
      <c r="AU287" s="134" t="s">
        <v>828</v>
      </c>
      <c r="AV287" s="134" t="s">
        <v>824</v>
      </c>
      <c r="AW287" s="134" t="s">
        <v>838</v>
      </c>
      <c r="AX287" s="134" t="s">
        <v>818</v>
      </c>
      <c r="AY287" s="134" t="s">
        <v>858</v>
      </c>
    </row>
    <row r="288" spans="2:51" s="6" customFormat="1" ht="27" customHeight="1">
      <c r="B288" s="132"/>
      <c r="D288" s="133" t="s">
        <v>926</v>
      </c>
      <c r="E288" s="134"/>
      <c r="F288" s="135" t="s">
        <v>0</v>
      </c>
      <c r="H288" s="134"/>
      <c r="L288" s="132"/>
      <c r="M288" s="136"/>
      <c r="T288" s="137"/>
      <c r="AT288" s="134" t="s">
        <v>926</v>
      </c>
      <c r="AU288" s="134" t="s">
        <v>828</v>
      </c>
      <c r="AV288" s="134" t="s">
        <v>824</v>
      </c>
      <c r="AW288" s="134" t="s">
        <v>838</v>
      </c>
      <c r="AX288" s="134" t="s">
        <v>818</v>
      </c>
      <c r="AY288" s="134" t="s">
        <v>858</v>
      </c>
    </row>
    <row r="289" spans="2:51" s="6" customFormat="1" ht="15.75" customHeight="1">
      <c r="B289" s="132"/>
      <c r="D289" s="133" t="s">
        <v>926</v>
      </c>
      <c r="E289" s="134"/>
      <c r="F289" s="135" t="s">
        <v>88</v>
      </c>
      <c r="H289" s="134"/>
      <c r="L289" s="132"/>
      <c r="M289" s="136"/>
      <c r="T289" s="137"/>
      <c r="AT289" s="134" t="s">
        <v>926</v>
      </c>
      <c r="AU289" s="134" t="s">
        <v>828</v>
      </c>
      <c r="AV289" s="134" t="s">
        <v>824</v>
      </c>
      <c r="AW289" s="134" t="s">
        <v>838</v>
      </c>
      <c r="AX289" s="134" t="s">
        <v>818</v>
      </c>
      <c r="AY289" s="134" t="s">
        <v>858</v>
      </c>
    </row>
    <row r="290" spans="2:51" s="6" customFormat="1" ht="15.75" customHeight="1">
      <c r="B290" s="125"/>
      <c r="D290" s="133" t="s">
        <v>926</v>
      </c>
      <c r="E290" s="131"/>
      <c r="F290" s="127" t="s">
        <v>96</v>
      </c>
      <c r="H290" s="128">
        <v>5.6</v>
      </c>
      <c r="L290" s="125"/>
      <c r="M290" s="129"/>
      <c r="T290" s="130"/>
      <c r="AT290" s="131" t="s">
        <v>926</v>
      </c>
      <c r="AU290" s="131" t="s">
        <v>828</v>
      </c>
      <c r="AV290" s="131" t="s">
        <v>828</v>
      </c>
      <c r="AW290" s="131" t="s">
        <v>838</v>
      </c>
      <c r="AX290" s="131" t="s">
        <v>818</v>
      </c>
      <c r="AY290" s="131" t="s">
        <v>858</v>
      </c>
    </row>
    <row r="291" spans="2:51" s="6" customFormat="1" ht="15.75" customHeight="1">
      <c r="B291" s="132"/>
      <c r="D291" s="133" t="s">
        <v>926</v>
      </c>
      <c r="E291" s="134"/>
      <c r="F291" s="135" t="s">
        <v>928</v>
      </c>
      <c r="H291" s="134"/>
      <c r="L291" s="132"/>
      <c r="M291" s="136"/>
      <c r="T291" s="137"/>
      <c r="AT291" s="134" t="s">
        <v>926</v>
      </c>
      <c r="AU291" s="134" t="s">
        <v>828</v>
      </c>
      <c r="AV291" s="134" t="s">
        <v>824</v>
      </c>
      <c r="AW291" s="134" t="s">
        <v>838</v>
      </c>
      <c r="AX291" s="134" t="s">
        <v>818</v>
      </c>
      <c r="AY291" s="134" t="s">
        <v>858</v>
      </c>
    </row>
    <row r="292" spans="2:51" s="6" customFormat="1" ht="15.75" customHeight="1">
      <c r="B292" s="138"/>
      <c r="D292" s="133" t="s">
        <v>926</v>
      </c>
      <c r="E292" s="139"/>
      <c r="F292" s="140" t="s">
        <v>928</v>
      </c>
      <c r="H292" s="141">
        <v>5.6</v>
      </c>
      <c r="L292" s="138"/>
      <c r="M292" s="142"/>
      <c r="T292" s="143"/>
      <c r="AT292" s="139" t="s">
        <v>926</v>
      </c>
      <c r="AU292" s="139" t="s">
        <v>828</v>
      </c>
      <c r="AV292" s="139" t="s">
        <v>863</v>
      </c>
      <c r="AW292" s="139" t="s">
        <v>838</v>
      </c>
      <c r="AX292" s="139" t="s">
        <v>824</v>
      </c>
      <c r="AY292" s="139" t="s">
        <v>858</v>
      </c>
    </row>
    <row r="293" spans="2:65" s="6" customFormat="1" ht="15.75" customHeight="1">
      <c r="B293" s="19"/>
      <c r="C293" s="104" t="s">
        <v>97</v>
      </c>
      <c r="D293" s="104" t="s">
        <v>859</v>
      </c>
      <c r="E293" s="105" t="s">
        <v>98</v>
      </c>
      <c r="F293" s="106" t="s">
        <v>99</v>
      </c>
      <c r="G293" s="107" t="s">
        <v>951</v>
      </c>
      <c r="H293" s="108">
        <v>27</v>
      </c>
      <c r="I293" s="109"/>
      <c r="J293" s="109">
        <f>ROUND($I$293*$H$293,2)</f>
        <v>0</v>
      </c>
      <c r="K293" s="106"/>
      <c r="L293" s="19"/>
      <c r="M293" s="110"/>
      <c r="N293" s="111" t="s">
        <v>790</v>
      </c>
      <c r="O293" s="112">
        <v>0</v>
      </c>
      <c r="P293" s="112">
        <f>$O$293*$H$293</f>
        <v>0</v>
      </c>
      <c r="Q293" s="112">
        <v>0</v>
      </c>
      <c r="R293" s="112">
        <f>$Q$293*$H$293</f>
        <v>0</v>
      </c>
      <c r="S293" s="112">
        <v>0</v>
      </c>
      <c r="T293" s="113">
        <f>$S$293*$H$293</f>
        <v>0</v>
      </c>
      <c r="AR293" s="71" t="s">
        <v>863</v>
      </c>
      <c r="AT293" s="71" t="s">
        <v>859</v>
      </c>
      <c r="AU293" s="71" t="s">
        <v>828</v>
      </c>
      <c r="AY293" s="6" t="s">
        <v>858</v>
      </c>
      <c r="BE293" s="114">
        <f>IF($N$293="základní",$J$293,0)</f>
        <v>0</v>
      </c>
      <c r="BF293" s="114">
        <f>IF($N$293="snížená",$J$293,0)</f>
        <v>0</v>
      </c>
      <c r="BG293" s="114">
        <f>IF($N$293="zákl. přenesená",$J$293,0)</f>
        <v>0</v>
      </c>
      <c r="BH293" s="114">
        <f>IF($N$293="sníž. přenesená",$J$293,0)</f>
        <v>0</v>
      </c>
      <c r="BI293" s="114">
        <f>IF($N$293="nulová",$J$293,0)</f>
        <v>0</v>
      </c>
      <c r="BJ293" s="71" t="s">
        <v>828</v>
      </c>
      <c r="BK293" s="114">
        <f>ROUND($I$293*$H$293,2)</f>
        <v>0</v>
      </c>
      <c r="BL293" s="71" t="s">
        <v>863</v>
      </c>
      <c r="BM293" s="71" t="s">
        <v>97</v>
      </c>
    </row>
    <row r="294" spans="2:51" s="6" customFormat="1" ht="27" customHeight="1">
      <c r="B294" s="132"/>
      <c r="D294" s="126" t="s">
        <v>926</v>
      </c>
      <c r="E294" s="135"/>
      <c r="F294" s="135" t="s">
        <v>994</v>
      </c>
      <c r="H294" s="134"/>
      <c r="L294" s="132"/>
      <c r="M294" s="136"/>
      <c r="T294" s="137"/>
      <c r="AT294" s="134" t="s">
        <v>926</v>
      </c>
      <c r="AU294" s="134" t="s">
        <v>828</v>
      </c>
      <c r="AV294" s="134" t="s">
        <v>824</v>
      </c>
      <c r="AW294" s="134" t="s">
        <v>838</v>
      </c>
      <c r="AX294" s="134" t="s">
        <v>818</v>
      </c>
      <c r="AY294" s="134" t="s">
        <v>858</v>
      </c>
    </row>
    <row r="295" spans="2:51" s="6" customFormat="1" ht="27" customHeight="1">
      <c r="B295" s="132"/>
      <c r="D295" s="133" t="s">
        <v>926</v>
      </c>
      <c r="E295" s="134"/>
      <c r="F295" s="135" t="s">
        <v>0</v>
      </c>
      <c r="H295" s="134"/>
      <c r="L295" s="132"/>
      <c r="M295" s="136"/>
      <c r="T295" s="137"/>
      <c r="AT295" s="134" t="s">
        <v>926</v>
      </c>
      <c r="AU295" s="134" t="s">
        <v>828</v>
      </c>
      <c r="AV295" s="134" t="s">
        <v>824</v>
      </c>
      <c r="AW295" s="134" t="s">
        <v>838</v>
      </c>
      <c r="AX295" s="134" t="s">
        <v>818</v>
      </c>
      <c r="AY295" s="134" t="s">
        <v>858</v>
      </c>
    </row>
    <row r="296" spans="2:51" s="6" customFormat="1" ht="15.75" customHeight="1">
      <c r="B296" s="132"/>
      <c r="D296" s="133" t="s">
        <v>926</v>
      </c>
      <c r="E296" s="134"/>
      <c r="F296" s="135" t="s">
        <v>88</v>
      </c>
      <c r="H296" s="134"/>
      <c r="L296" s="132"/>
      <c r="M296" s="136"/>
      <c r="T296" s="137"/>
      <c r="AT296" s="134" t="s">
        <v>926</v>
      </c>
      <c r="AU296" s="134" t="s">
        <v>828</v>
      </c>
      <c r="AV296" s="134" t="s">
        <v>824</v>
      </c>
      <c r="AW296" s="134" t="s">
        <v>838</v>
      </c>
      <c r="AX296" s="134" t="s">
        <v>818</v>
      </c>
      <c r="AY296" s="134" t="s">
        <v>858</v>
      </c>
    </row>
    <row r="297" spans="2:51" s="6" customFormat="1" ht="15.75" customHeight="1">
      <c r="B297" s="125"/>
      <c r="D297" s="133" t="s">
        <v>926</v>
      </c>
      <c r="E297" s="131"/>
      <c r="F297" s="127" t="s">
        <v>12</v>
      </c>
      <c r="H297" s="128">
        <v>27</v>
      </c>
      <c r="L297" s="125"/>
      <c r="M297" s="129"/>
      <c r="T297" s="130"/>
      <c r="AT297" s="131" t="s">
        <v>926</v>
      </c>
      <c r="AU297" s="131" t="s">
        <v>828</v>
      </c>
      <c r="AV297" s="131" t="s">
        <v>828</v>
      </c>
      <c r="AW297" s="131" t="s">
        <v>838</v>
      </c>
      <c r="AX297" s="131" t="s">
        <v>818</v>
      </c>
      <c r="AY297" s="131" t="s">
        <v>858</v>
      </c>
    </row>
    <row r="298" spans="2:51" s="6" customFormat="1" ht="15.75" customHeight="1">
      <c r="B298" s="132"/>
      <c r="D298" s="133" t="s">
        <v>926</v>
      </c>
      <c r="E298" s="134"/>
      <c r="F298" s="135" t="s">
        <v>928</v>
      </c>
      <c r="H298" s="134"/>
      <c r="L298" s="132"/>
      <c r="M298" s="136"/>
      <c r="T298" s="137"/>
      <c r="AT298" s="134" t="s">
        <v>926</v>
      </c>
      <c r="AU298" s="134" t="s">
        <v>828</v>
      </c>
      <c r="AV298" s="134" t="s">
        <v>824</v>
      </c>
      <c r="AW298" s="134" t="s">
        <v>838</v>
      </c>
      <c r="AX298" s="134" t="s">
        <v>818</v>
      </c>
      <c r="AY298" s="134" t="s">
        <v>858</v>
      </c>
    </row>
    <row r="299" spans="2:51" s="6" customFormat="1" ht="15.75" customHeight="1">
      <c r="B299" s="138"/>
      <c r="D299" s="133" t="s">
        <v>926</v>
      </c>
      <c r="E299" s="139"/>
      <c r="F299" s="140" t="s">
        <v>928</v>
      </c>
      <c r="H299" s="141">
        <v>27</v>
      </c>
      <c r="L299" s="138"/>
      <c r="M299" s="142"/>
      <c r="T299" s="143"/>
      <c r="AT299" s="139" t="s">
        <v>926</v>
      </c>
      <c r="AU299" s="139" t="s">
        <v>828</v>
      </c>
      <c r="AV299" s="139" t="s">
        <v>863</v>
      </c>
      <c r="AW299" s="139" t="s">
        <v>838</v>
      </c>
      <c r="AX299" s="139" t="s">
        <v>824</v>
      </c>
      <c r="AY299" s="139" t="s">
        <v>858</v>
      </c>
    </row>
    <row r="300" spans="2:65" s="6" customFormat="1" ht="15.75" customHeight="1">
      <c r="B300" s="19"/>
      <c r="C300" s="104" t="s">
        <v>100</v>
      </c>
      <c r="D300" s="104" t="s">
        <v>859</v>
      </c>
      <c r="E300" s="105" t="s">
        <v>101</v>
      </c>
      <c r="F300" s="106" t="s">
        <v>102</v>
      </c>
      <c r="G300" s="107" t="s">
        <v>951</v>
      </c>
      <c r="H300" s="108">
        <v>11.2</v>
      </c>
      <c r="I300" s="109"/>
      <c r="J300" s="109">
        <f>ROUND($I$300*$H$300,2)</f>
        <v>0</v>
      </c>
      <c r="K300" s="106"/>
      <c r="L300" s="19"/>
      <c r="M300" s="110"/>
      <c r="N300" s="111" t="s">
        <v>790</v>
      </c>
      <c r="O300" s="112">
        <v>0</v>
      </c>
      <c r="P300" s="112">
        <f>$O$300*$H$300</f>
        <v>0</v>
      </c>
      <c r="Q300" s="112">
        <v>0</v>
      </c>
      <c r="R300" s="112">
        <f>$Q$300*$H$300</f>
        <v>0</v>
      </c>
      <c r="S300" s="112">
        <v>0</v>
      </c>
      <c r="T300" s="113">
        <f>$S$300*$H$300</f>
        <v>0</v>
      </c>
      <c r="AR300" s="71" t="s">
        <v>863</v>
      </c>
      <c r="AT300" s="71" t="s">
        <v>859</v>
      </c>
      <c r="AU300" s="71" t="s">
        <v>828</v>
      </c>
      <c r="AY300" s="6" t="s">
        <v>858</v>
      </c>
      <c r="BE300" s="114">
        <f>IF($N$300="základní",$J$300,0)</f>
        <v>0</v>
      </c>
      <c r="BF300" s="114">
        <f>IF($N$300="snížená",$J$300,0)</f>
        <v>0</v>
      </c>
      <c r="BG300" s="114">
        <f>IF($N$300="zákl. přenesená",$J$300,0)</f>
        <v>0</v>
      </c>
      <c r="BH300" s="114">
        <f>IF($N$300="sníž. přenesená",$J$300,0)</f>
        <v>0</v>
      </c>
      <c r="BI300" s="114">
        <f>IF($N$300="nulová",$J$300,0)</f>
        <v>0</v>
      </c>
      <c r="BJ300" s="71" t="s">
        <v>828</v>
      </c>
      <c r="BK300" s="114">
        <f>ROUND($I$300*$H$300,2)</f>
        <v>0</v>
      </c>
      <c r="BL300" s="71" t="s">
        <v>863</v>
      </c>
      <c r="BM300" s="71" t="s">
        <v>100</v>
      </c>
    </row>
    <row r="301" spans="2:51" s="6" customFormat="1" ht="27" customHeight="1">
      <c r="B301" s="132"/>
      <c r="D301" s="126" t="s">
        <v>926</v>
      </c>
      <c r="E301" s="135"/>
      <c r="F301" s="135" t="s">
        <v>994</v>
      </c>
      <c r="H301" s="134"/>
      <c r="L301" s="132"/>
      <c r="M301" s="136"/>
      <c r="T301" s="137"/>
      <c r="AT301" s="134" t="s">
        <v>926</v>
      </c>
      <c r="AU301" s="134" t="s">
        <v>828</v>
      </c>
      <c r="AV301" s="134" t="s">
        <v>824</v>
      </c>
      <c r="AW301" s="134" t="s">
        <v>838</v>
      </c>
      <c r="AX301" s="134" t="s">
        <v>818</v>
      </c>
      <c r="AY301" s="134" t="s">
        <v>858</v>
      </c>
    </row>
    <row r="302" spans="2:51" s="6" customFormat="1" ht="27" customHeight="1">
      <c r="B302" s="132"/>
      <c r="D302" s="133" t="s">
        <v>926</v>
      </c>
      <c r="E302" s="134"/>
      <c r="F302" s="135" t="s">
        <v>0</v>
      </c>
      <c r="H302" s="134"/>
      <c r="L302" s="132"/>
      <c r="M302" s="136"/>
      <c r="T302" s="137"/>
      <c r="AT302" s="134" t="s">
        <v>926</v>
      </c>
      <c r="AU302" s="134" t="s">
        <v>828</v>
      </c>
      <c r="AV302" s="134" t="s">
        <v>824</v>
      </c>
      <c r="AW302" s="134" t="s">
        <v>838</v>
      </c>
      <c r="AX302" s="134" t="s">
        <v>818</v>
      </c>
      <c r="AY302" s="134" t="s">
        <v>858</v>
      </c>
    </row>
    <row r="303" spans="2:51" s="6" customFormat="1" ht="15.75" customHeight="1">
      <c r="B303" s="132"/>
      <c r="D303" s="133" t="s">
        <v>926</v>
      </c>
      <c r="E303" s="134"/>
      <c r="F303" s="135" t="s">
        <v>88</v>
      </c>
      <c r="H303" s="134"/>
      <c r="L303" s="132"/>
      <c r="M303" s="136"/>
      <c r="T303" s="137"/>
      <c r="AT303" s="134" t="s">
        <v>926</v>
      </c>
      <c r="AU303" s="134" t="s">
        <v>828</v>
      </c>
      <c r="AV303" s="134" t="s">
        <v>824</v>
      </c>
      <c r="AW303" s="134" t="s">
        <v>838</v>
      </c>
      <c r="AX303" s="134" t="s">
        <v>818</v>
      </c>
      <c r="AY303" s="134" t="s">
        <v>858</v>
      </c>
    </row>
    <row r="304" spans="2:51" s="6" customFormat="1" ht="15.75" customHeight="1">
      <c r="B304" s="125"/>
      <c r="D304" s="133" t="s">
        <v>926</v>
      </c>
      <c r="E304" s="131"/>
      <c r="F304" s="127" t="s">
        <v>103</v>
      </c>
      <c r="H304" s="128">
        <v>11.2</v>
      </c>
      <c r="L304" s="125"/>
      <c r="M304" s="129"/>
      <c r="T304" s="130"/>
      <c r="AT304" s="131" t="s">
        <v>926</v>
      </c>
      <c r="AU304" s="131" t="s">
        <v>828</v>
      </c>
      <c r="AV304" s="131" t="s">
        <v>828</v>
      </c>
      <c r="AW304" s="131" t="s">
        <v>838</v>
      </c>
      <c r="AX304" s="131" t="s">
        <v>818</v>
      </c>
      <c r="AY304" s="131" t="s">
        <v>858</v>
      </c>
    </row>
    <row r="305" spans="2:51" s="6" customFormat="1" ht="15.75" customHeight="1">
      <c r="B305" s="132"/>
      <c r="D305" s="133" t="s">
        <v>926</v>
      </c>
      <c r="E305" s="134"/>
      <c r="F305" s="135" t="s">
        <v>928</v>
      </c>
      <c r="H305" s="134"/>
      <c r="L305" s="132"/>
      <c r="M305" s="136"/>
      <c r="T305" s="137"/>
      <c r="AT305" s="134" t="s">
        <v>926</v>
      </c>
      <c r="AU305" s="134" t="s">
        <v>828</v>
      </c>
      <c r="AV305" s="134" t="s">
        <v>824</v>
      </c>
      <c r="AW305" s="134" t="s">
        <v>838</v>
      </c>
      <c r="AX305" s="134" t="s">
        <v>818</v>
      </c>
      <c r="AY305" s="134" t="s">
        <v>858</v>
      </c>
    </row>
    <row r="306" spans="2:51" s="6" customFormat="1" ht="15.75" customHeight="1">
      <c r="B306" s="138"/>
      <c r="D306" s="133" t="s">
        <v>926</v>
      </c>
      <c r="E306" s="139"/>
      <c r="F306" s="140" t="s">
        <v>928</v>
      </c>
      <c r="H306" s="141">
        <v>11.2</v>
      </c>
      <c r="L306" s="138"/>
      <c r="M306" s="142"/>
      <c r="T306" s="143"/>
      <c r="AT306" s="139" t="s">
        <v>926</v>
      </c>
      <c r="AU306" s="139" t="s">
        <v>828</v>
      </c>
      <c r="AV306" s="139" t="s">
        <v>863</v>
      </c>
      <c r="AW306" s="139" t="s">
        <v>838</v>
      </c>
      <c r="AX306" s="139" t="s">
        <v>824</v>
      </c>
      <c r="AY306" s="139" t="s">
        <v>858</v>
      </c>
    </row>
    <row r="307" spans="2:65" s="6" customFormat="1" ht="15.75" customHeight="1">
      <c r="B307" s="19"/>
      <c r="C307" s="104" t="s">
        <v>104</v>
      </c>
      <c r="D307" s="104" t="s">
        <v>859</v>
      </c>
      <c r="E307" s="105" t="s">
        <v>105</v>
      </c>
      <c r="F307" s="106" t="s">
        <v>106</v>
      </c>
      <c r="G307" s="107" t="s">
        <v>951</v>
      </c>
      <c r="H307" s="108">
        <v>48</v>
      </c>
      <c r="I307" s="109"/>
      <c r="J307" s="109">
        <f>ROUND($I$307*$H$307,2)</f>
        <v>0</v>
      </c>
      <c r="K307" s="106"/>
      <c r="L307" s="19"/>
      <c r="M307" s="110"/>
      <c r="N307" s="111" t="s">
        <v>790</v>
      </c>
      <c r="O307" s="112">
        <v>0</v>
      </c>
      <c r="P307" s="112">
        <f>$O$307*$H$307</f>
        <v>0</v>
      </c>
      <c r="Q307" s="112">
        <v>0</v>
      </c>
      <c r="R307" s="112">
        <f>$Q$307*$H$307</f>
        <v>0</v>
      </c>
      <c r="S307" s="112">
        <v>0</v>
      </c>
      <c r="T307" s="113">
        <f>$S$307*$H$307</f>
        <v>0</v>
      </c>
      <c r="AR307" s="71" t="s">
        <v>863</v>
      </c>
      <c r="AT307" s="71" t="s">
        <v>859</v>
      </c>
      <c r="AU307" s="71" t="s">
        <v>828</v>
      </c>
      <c r="AY307" s="6" t="s">
        <v>858</v>
      </c>
      <c r="BE307" s="114">
        <f>IF($N$307="základní",$J$307,0)</f>
        <v>0</v>
      </c>
      <c r="BF307" s="114">
        <f>IF($N$307="snížená",$J$307,0)</f>
        <v>0</v>
      </c>
      <c r="BG307" s="114">
        <f>IF($N$307="zákl. přenesená",$J$307,0)</f>
        <v>0</v>
      </c>
      <c r="BH307" s="114">
        <f>IF($N$307="sníž. přenesená",$J$307,0)</f>
        <v>0</v>
      </c>
      <c r="BI307" s="114">
        <f>IF($N$307="nulová",$J$307,0)</f>
        <v>0</v>
      </c>
      <c r="BJ307" s="71" t="s">
        <v>828</v>
      </c>
      <c r="BK307" s="114">
        <f>ROUND($I$307*$H$307,2)</f>
        <v>0</v>
      </c>
      <c r="BL307" s="71" t="s">
        <v>863</v>
      </c>
      <c r="BM307" s="71" t="s">
        <v>104</v>
      </c>
    </row>
    <row r="308" spans="2:51" s="6" customFormat="1" ht="27" customHeight="1">
      <c r="B308" s="132"/>
      <c r="D308" s="126" t="s">
        <v>926</v>
      </c>
      <c r="E308" s="135"/>
      <c r="F308" s="135" t="s">
        <v>994</v>
      </c>
      <c r="H308" s="134"/>
      <c r="L308" s="132"/>
      <c r="M308" s="136"/>
      <c r="T308" s="137"/>
      <c r="AT308" s="134" t="s">
        <v>926</v>
      </c>
      <c r="AU308" s="134" t="s">
        <v>828</v>
      </c>
      <c r="AV308" s="134" t="s">
        <v>824</v>
      </c>
      <c r="AW308" s="134" t="s">
        <v>838</v>
      </c>
      <c r="AX308" s="134" t="s">
        <v>818</v>
      </c>
      <c r="AY308" s="134" t="s">
        <v>858</v>
      </c>
    </row>
    <row r="309" spans="2:51" s="6" customFormat="1" ht="27" customHeight="1">
      <c r="B309" s="132"/>
      <c r="D309" s="133" t="s">
        <v>926</v>
      </c>
      <c r="E309" s="134"/>
      <c r="F309" s="135" t="s">
        <v>0</v>
      </c>
      <c r="H309" s="134"/>
      <c r="L309" s="132"/>
      <c r="M309" s="136"/>
      <c r="T309" s="137"/>
      <c r="AT309" s="134" t="s">
        <v>926</v>
      </c>
      <c r="AU309" s="134" t="s">
        <v>828</v>
      </c>
      <c r="AV309" s="134" t="s">
        <v>824</v>
      </c>
      <c r="AW309" s="134" t="s">
        <v>838</v>
      </c>
      <c r="AX309" s="134" t="s">
        <v>818</v>
      </c>
      <c r="AY309" s="134" t="s">
        <v>858</v>
      </c>
    </row>
    <row r="310" spans="2:51" s="6" customFormat="1" ht="15.75" customHeight="1">
      <c r="B310" s="132"/>
      <c r="D310" s="133" t="s">
        <v>926</v>
      </c>
      <c r="E310" s="134"/>
      <c r="F310" s="135" t="s">
        <v>88</v>
      </c>
      <c r="H310" s="134"/>
      <c r="L310" s="132"/>
      <c r="M310" s="136"/>
      <c r="T310" s="137"/>
      <c r="AT310" s="134" t="s">
        <v>926</v>
      </c>
      <c r="AU310" s="134" t="s">
        <v>828</v>
      </c>
      <c r="AV310" s="134" t="s">
        <v>824</v>
      </c>
      <c r="AW310" s="134" t="s">
        <v>838</v>
      </c>
      <c r="AX310" s="134" t="s">
        <v>818</v>
      </c>
      <c r="AY310" s="134" t="s">
        <v>858</v>
      </c>
    </row>
    <row r="311" spans="2:51" s="6" customFormat="1" ht="15.75" customHeight="1">
      <c r="B311" s="125"/>
      <c r="D311" s="133" t="s">
        <v>926</v>
      </c>
      <c r="E311" s="131"/>
      <c r="F311" s="127" t="s">
        <v>107</v>
      </c>
      <c r="H311" s="128">
        <v>48</v>
      </c>
      <c r="L311" s="125"/>
      <c r="M311" s="129"/>
      <c r="T311" s="130"/>
      <c r="AT311" s="131" t="s">
        <v>926</v>
      </c>
      <c r="AU311" s="131" t="s">
        <v>828</v>
      </c>
      <c r="AV311" s="131" t="s">
        <v>828</v>
      </c>
      <c r="AW311" s="131" t="s">
        <v>838</v>
      </c>
      <c r="AX311" s="131" t="s">
        <v>818</v>
      </c>
      <c r="AY311" s="131" t="s">
        <v>858</v>
      </c>
    </row>
    <row r="312" spans="2:51" s="6" customFormat="1" ht="15.75" customHeight="1">
      <c r="B312" s="132"/>
      <c r="D312" s="133" t="s">
        <v>926</v>
      </c>
      <c r="E312" s="134"/>
      <c r="F312" s="135" t="s">
        <v>928</v>
      </c>
      <c r="H312" s="134"/>
      <c r="L312" s="132"/>
      <c r="M312" s="136"/>
      <c r="T312" s="137"/>
      <c r="AT312" s="134" t="s">
        <v>926</v>
      </c>
      <c r="AU312" s="134" t="s">
        <v>828</v>
      </c>
      <c r="AV312" s="134" t="s">
        <v>824</v>
      </c>
      <c r="AW312" s="134" t="s">
        <v>838</v>
      </c>
      <c r="AX312" s="134" t="s">
        <v>818</v>
      </c>
      <c r="AY312" s="134" t="s">
        <v>858</v>
      </c>
    </row>
    <row r="313" spans="2:51" s="6" customFormat="1" ht="15.75" customHeight="1">
      <c r="B313" s="138"/>
      <c r="D313" s="133" t="s">
        <v>926</v>
      </c>
      <c r="E313" s="139"/>
      <c r="F313" s="140" t="s">
        <v>928</v>
      </c>
      <c r="H313" s="141">
        <v>48</v>
      </c>
      <c r="L313" s="138"/>
      <c r="M313" s="142"/>
      <c r="T313" s="143"/>
      <c r="AT313" s="139" t="s">
        <v>926</v>
      </c>
      <c r="AU313" s="139" t="s">
        <v>828</v>
      </c>
      <c r="AV313" s="139" t="s">
        <v>863</v>
      </c>
      <c r="AW313" s="139" t="s">
        <v>838</v>
      </c>
      <c r="AX313" s="139" t="s">
        <v>824</v>
      </c>
      <c r="AY313" s="139" t="s">
        <v>858</v>
      </c>
    </row>
    <row r="314" spans="2:65" s="6" customFormat="1" ht="15.75" customHeight="1">
      <c r="B314" s="19"/>
      <c r="C314" s="104" t="s">
        <v>108</v>
      </c>
      <c r="D314" s="104" t="s">
        <v>859</v>
      </c>
      <c r="E314" s="105" t="s">
        <v>109</v>
      </c>
      <c r="F314" s="106" t="s">
        <v>110</v>
      </c>
      <c r="G314" s="107" t="s">
        <v>951</v>
      </c>
      <c r="H314" s="108">
        <v>18</v>
      </c>
      <c r="I314" s="109"/>
      <c r="J314" s="109">
        <f>ROUND($I$314*$H$314,2)</f>
        <v>0</v>
      </c>
      <c r="K314" s="106"/>
      <c r="L314" s="19"/>
      <c r="M314" s="110"/>
      <c r="N314" s="111" t="s">
        <v>790</v>
      </c>
      <c r="O314" s="112">
        <v>0</v>
      </c>
      <c r="P314" s="112">
        <f>$O$314*$H$314</f>
        <v>0</v>
      </c>
      <c r="Q314" s="112">
        <v>0</v>
      </c>
      <c r="R314" s="112">
        <f>$Q$314*$H$314</f>
        <v>0</v>
      </c>
      <c r="S314" s="112">
        <v>0</v>
      </c>
      <c r="T314" s="113">
        <f>$S$314*$H$314</f>
        <v>0</v>
      </c>
      <c r="AR314" s="71" t="s">
        <v>863</v>
      </c>
      <c r="AT314" s="71" t="s">
        <v>859</v>
      </c>
      <c r="AU314" s="71" t="s">
        <v>828</v>
      </c>
      <c r="AY314" s="6" t="s">
        <v>858</v>
      </c>
      <c r="BE314" s="114">
        <f>IF($N$314="základní",$J$314,0)</f>
        <v>0</v>
      </c>
      <c r="BF314" s="114">
        <f>IF($N$314="snížená",$J$314,0)</f>
        <v>0</v>
      </c>
      <c r="BG314" s="114">
        <f>IF($N$314="zákl. přenesená",$J$314,0)</f>
        <v>0</v>
      </c>
      <c r="BH314" s="114">
        <f>IF($N$314="sníž. přenesená",$J$314,0)</f>
        <v>0</v>
      </c>
      <c r="BI314" s="114">
        <f>IF($N$314="nulová",$J$314,0)</f>
        <v>0</v>
      </c>
      <c r="BJ314" s="71" t="s">
        <v>828</v>
      </c>
      <c r="BK314" s="114">
        <f>ROUND($I$314*$H$314,2)</f>
        <v>0</v>
      </c>
      <c r="BL314" s="71" t="s">
        <v>863</v>
      </c>
      <c r="BM314" s="71" t="s">
        <v>108</v>
      </c>
    </row>
    <row r="315" spans="2:51" s="6" customFormat="1" ht="27" customHeight="1">
      <c r="B315" s="132"/>
      <c r="D315" s="126" t="s">
        <v>926</v>
      </c>
      <c r="E315" s="135"/>
      <c r="F315" s="135" t="s">
        <v>994</v>
      </c>
      <c r="H315" s="134"/>
      <c r="L315" s="132"/>
      <c r="M315" s="136"/>
      <c r="T315" s="137"/>
      <c r="AT315" s="134" t="s">
        <v>926</v>
      </c>
      <c r="AU315" s="134" t="s">
        <v>828</v>
      </c>
      <c r="AV315" s="134" t="s">
        <v>824</v>
      </c>
      <c r="AW315" s="134" t="s">
        <v>838</v>
      </c>
      <c r="AX315" s="134" t="s">
        <v>818</v>
      </c>
      <c r="AY315" s="134" t="s">
        <v>858</v>
      </c>
    </row>
    <row r="316" spans="2:51" s="6" customFormat="1" ht="27" customHeight="1">
      <c r="B316" s="132"/>
      <c r="D316" s="133" t="s">
        <v>926</v>
      </c>
      <c r="E316" s="134"/>
      <c r="F316" s="135" t="s">
        <v>0</v>
      </c>
      <c r="H316" s="134"/>
      <c r="L316" s="132"/>
      <c r="M316" s="136"/>
      <c r="T316" s="137"/>
      <c r="AT316" s="134" t="s">
        <v>926</v>
      </c>
      <c r="AU316" s="134" t="s">
        <v>828</v>
      </c>
      <c r="AV316" s="134" t="s">
        <v>824</v>
      </c>
      <c r="AW316" s="134" t="s">
        <v>838</v>
      </c>
      <c r="AX316" s="134" t="s">
        <v>818</v>
      </c>
      <c r="AY316" s="134" t="s">
        <v>858</v>
      </c>
    </row>
    <row r="317" spans="2:51" s="6" customFormat="1" ht="15.75" customHeight="1">
      <c r="B317" s="132"/>
      <c r="D317" s="133" t="s">
        <v>926</v>
      </c>
      <c r="E317" s="134"/>
      <c r="F317" s="135" t="s">
        <v>88</v>
      </c>
      <c r="H317" s="134"/>
      <c r="L317" s="132"/>
      <c r="M317" s="136"/>
      <c r="T317" s="137"/>
      <c r="AT317" s="134" t="s">
        <v>926</v>
      </c>
      <c r="AU317" s="134" t="s">
        <v>828</v>
      </c>
      <c r="AV317" s="134" t="s">
        <v>824</v>
      </c>
      <c r="AW317" s="134" t="s">
        <v>838</v>
      </c>
      <c r="AX317" s="134" t="s">
        <v>818</v>
      </c>
      <c r="AY317" s="134" t="s">
        <v>858</v>
      </c>
    </row>
    <row r="318" spans="2:51" s="6" customFormat="1" ht="15.75" customHeight="1">
      <c r="B318" s="125"/>
      <c r="D318" s="133" t="s">
        <v>926</v>
      </c>
      <c r="E318" s="131"/>
      <c r="F318" s="127" t="s">
        <v>111</v>
      </c>
      <c r="H318" s="128">
        <v>18</v>
      </c>
      <c r="L318" s="125"/>
      <c r="M318" s="129"/>
      <c r="T318" s="130"/>
      <c r="AT318" s="131" t="s">
        <v>926</v>
      </c>
      <c r="AU318" s="131" t="s">
        <v>828</v>
      </c>
      <c r="AV318" s="131" t="s">
        <v>828</v>
      </c>
      <c r="AW318" s="131" t="s">
        <v>838</v>
      </c>
      <c r="AX318" s="131" t="s">
        <v>818</v>
      </c>
      <c r="AY318" s="131" t="s">
        <v>858</v>
      </c>
    </row>
    <row r="319" spans="2:51" s="6" customFormat="1" ht="15.75" customHeight="1">
      <c r="B319" s="132"/>
      <c r="D319" s="133" t="s">
        <v>926</v>
      </c>
      <c r="E319" s="134"/>
      <c r="F319" s="135" t="s">
        <v>928</v>
      </c>
      <c r="H319" s="134"/>
      <c r="L319" s="132"/>
      <c r="M319" s="136"/>
      <c r="T319" s="137"/>
      <c r="AT319" s="134" t="s">
        <v>926</v>
      </c>
      <c r="AU319" s="134" t="s">
        <v>828</v>
      </c>
      <c r="AV319" s="134" t="s">
        <v>824</v>
      </c>
      <c r="AW319" s="134" t="s">
        <v>838</v>
      </c>
      <c r="AX319" s="134" t="s">
        <v>818</v>
      </c>
      <c r="AY319" s="134" t="s">
        <v>858</v>
      </c>
    </row>
    <row r="320" spans="2:51" s="6" customFormat="1" ht="15.75" customHeight="1">
      <c r="B320" s="138"/>
      <c r="D320" s="133" t="s">
        <v>926</v>
      </c>
      <c r="E320" s="139"/>
      <c r="F320" s="140" t="s">
        <v>928</v>
      </c>
      <c r="H320" s="141">
        <v>18</v>
      </c>
      <c r="L320" s="138"/>
      <c r="M320" s="142"/>
      <c r="T320" s="143"/>
      <c r="AT320" s="139" t="s">
        <v>926</v>
      </c>
      <c r="AU320" s="139" t="s">
        <v>828</v>
      </c>
      <c r="AV320" s="139" t="s">
        <v>863</v>
      </c>
      <c r="AW320" s="139" t="s">
        <v>838</v>
      </c>
      <c r="AX320" s="139" t="s">
        <v>824</v>
      </c>
      <c r="AY320" s="139" t="s">
        <v>858</v>
      </c>
    </row>
    <row r="321" spans="2:65" s="6" customFormat="1" ht="15.75" customHeight="1">
      <c r="B321" s="19"/>
      <c r="C321" s="104" t="s">
        <v>112</v>
      </c>
      <c r="D321" s="104" t="s">
        <v>859</v>
      </c>
      <c r="E321" s="105" t="s">
        <v>113</v>
      </c>
      <c r="F321" s="106" t="s">
        <v>114</v>
      </c>
      <c r="G321" s="107" t="s">
        <v>951</v>
      </c>
      <c r="H321" s="108">
        <v>3.6</v>
      </c>
      <c r="I321" s="109"/>
      <c r="J321" s="109">
        <f>ROUND($I$321*$H$321,2)</f>
        <v>0</v>
      </c>
      <c r="K321" s="106"/>
      <c r="L321" s="19"/>
      <c r="M321" s="110"/>
      <c r="N321" s="111" t="s">
        <v>790</v>
      </c>
      <c r="O321" s="112">
        <v>0</v>
      </c>
      <c r="P321" s="112">
        <f>$O$321*$H$321</f>
        <v>0</v>
      </c>
      <c r="Q321" s="112">
        <v>0</v>
      </c>
      <c r="R321" s="112">
        <f>$Q$321*$H$321</f>
        <v>0</v>
      </c>
      <c r="S321" s="112">
        <v>0</v>
      </c>
      <c r="T321" s="113">
        <f>$S$321*$H$321</f>
        <v>0</v>
      </c>
      <c r="AR321" s="71" t="s">
        <v>863</v>
      </c>
      <c r="AT321" s="71" t="s">
        <v>859</v>
      </c>
      <c r="AU321" s="71" t="s">
        <v>828</v>
      </c>
      <c r="AY321" s="6" t="s">
        <v>858</v>
      </c>
      <c r="BE321" s="114">
        <f>IF($N$321="základní",$J$321,0)</f>
        <v>0</v>
      </c>
      <c r="BF321" s="114">
        <f>IF($N$321="snížená",$J$321,0)</f>
        <v>0</v>
      </c>
      <c r="BG321" s="114">
        <f>IF($N$321="zákl. přenesená",$J$321,0)</f>
        <v>0</v>
      </c>
      <c r="BH321" s="114">
        <f>IF($N$321="sníž. přenesená",$J$321,0)</f>
        <v>0</v>
      </c>
      <c r="BI321" s="114">
        <f>IF($N$321="nulová",$J$321,0)</f>
        <v>0</v>
      </c>
      <c r="BJ321" s="71" t="s">
        <v>828</v>
      </c>
      <c r="BK321" s="114">
        <f>ROUND($I$321*$H$321,2)</f>
        <v>0</v>
      </c>
      <c r="BL321" s="71" t="s">
        <v>863</v>
      </c>
      <c r="BM321" s="71" t="s">
        <v>112</v>
      </c>
    </row>
    <row r="322" spans="2:51" s="6" customFormat="1" ht="27" customHeight="1">
      <c r="B322" s="132"/>
      <c r="D322" s="126" t="s">
        <v>926</v>
      </c>
      <c r="E322" s="135"/>
      <c r="F322" s="135" t="s">
        <v>994</v>
      </c>
      <c r="H322" s="134"/>
      <c r="L322" s="132"/>
      <c r="M322" s="136"/>
      <c r="T322" s="137"/>
      <c r="AT322" s="134" t="s">
        <v>926</v>
      </c>
      <c r="AU322" s="134" t="s">
        <v>828</v>
      </c>
      <c r="AV322" s="134" t="s">
        <v>824</v>
      </c>
      <c r="AW322" s="134" t="s">
        <v>838</v>
      </c>
      <c r="AX322" s="134" t="s">
        <v>818</v>
      </c>
      <c r="AY322" s="134" t="s">
        <v>858</v>
      </c>
    </row>
    <row r="323" spans="2:51" s="6" customFormat="1" ht="27" customHeight="1">
      <c r="B323" s="132"/>
      <c r="D323" s="133" t="s">
        <v>926</v>
      </c>
      <c r="E323" s="134"/>
      <c r="F323" s="135" t="s">
        <v>0</v>
      </c>
      <c r="H323" s="134"/>
      <c r="L323" s="132"/>
      <c r="M323" s="136"/>
      <c r="T323" s="137"/>
      <c r="AT323" s="134" t="s">
        <v>926</v>
      </c>
      <c r="AU323" s="134" t="s">
        <v>828</v>
      </c>
      <c r="AV323" s="134" t="s">
        <v>824</v>
      </c>
      <c r="AW323" s="134" t="s">
        <v>838</v>
      </c>
      <c r="AX323" s="134" t="s">
        <v>818</v>
      </c>
      <c r="AY323" s="134" t="s">
        <v>858</v>
      </c>
    </row>
    <row r="324" spans="2:51" s="6" customFormat="1" ht="15.75" customHeight="1">
      <c r="B324" s="132"/>
      <c r="D324" s="133" t="s">
        <v>926</v>
      </c>
      <c r="E324" s="134"/>
      <c r="F324" s="135" t="s">
        <v>88</v>
      </c>
      <c r="H324" s="134"/>
      <c r="L324" s="132"/>
      <c r="M324" s="136"/>
      <c r="T324" s="137"/>
      <c r="AT324" s="134" t="s">
        <v>926</v>
      </c>
      <c r="AU324" s="134" t="s">
        <v>828</v>
      </c>
      <c r="AV324" s="134" t="s">
        <v>824</v>
      </c>
      <c r="AW324" s="134" t="s">
        <v>838</v>
      </c>
      <c r="AX324" s="134" t="s">
        <v>818</v>
      </c>
      <c r="AY324" s="134" t="s">
        <v>858</v>
      </c>
    </row>
    <row r="325" spans="2:51" s="6" customFormat="1" ht="15.75" customHeight="1">
      <c r="B325" s="125"/>
      <c r="D325" s="133" t="s">
        <v>926</v>
      </c>
      <c r="E325" s="131"/>
      <c r="F325" s="127" t="s">
        <v>115</v>
      </c>
      <c r="H325" s="128">
        <v>3.6</v>
      </c>
      <c r="L325" s="125"/>
      <c r="M325" s="129"/>
      <c r="T325" s="130"/>
      <c r="AT325" s="131" t="s">
        <v>926</v>
      </c>
      <c r="AU325" s="131" t="s">
        <v>828</v>
      </c>
      <c r="AV325" s="131" t="s">
        <v>828</v>
      </c>
      <c r="AW325" s="131" t="s">
        <v>838</v>
      </c>
      <c r="AX325" s="131" t="s">
        <v>818</v>
      </c>
      <c r="AY325" s="131" t="s">
        <v>858</v>
      </c>
    </row>
    <row r="326" spans="2:51" s="6" customFormat="1" ht="15.75" customHeight="1">
      <c r="B326" s="132"/>
      <c r="D326" s="133" t="s">
        <v>926</v>
      </c>
      <c r="E326" s="134"/>
      <c r="F326" s="135" t="s">
        <v>928</v>
      </c>
      <c r="H326" s="134"/>
      <c r="L326" s="132"/>
      <c r="M326" s="136"/>
      <c r="T326" s="137"/>
      <c r="AT326" s="134" t="s">
        <v>926</v>
      </c>
      <c r="AU326" s="134" t="s">
        <v>828</v>
      </c>
      <c r="AV326" s="134" t="s">
        <v>824</v>
      </c>
      <c r="AW326" s="134" t="s">
        <v>838</v>
      </c>
      <c r="AX326" s="134" t="s">
        <v>818</v>
      </c>
      <c r="AY326" s="134" t="s">
        <v>858</v>
      </c>
    </row>
    <row r="327" spans="2:51" s="6" customFormat="1" ht="15.75" customHeight="1">
      <c r="B327" s="138"/>
      <c r="D327" s="133" t="s">
        <v>926</v>
      </c>
      <c r="E327" s="139"/>
      <c r="F327" s="140" t="s">
        <v>928</v>
      </c>
      <c r="H327" s="141">
        <v>3.6</v>
      </c>
      <c r="L327" s="138"/>
      <c r="M327" s="142"/>
      <c r="T327" s="143"/>
      <c r="AT327" s="139" t="s">
        <v>926</v>
      </c>
      <c r="AU327" s="139" t="s">
        <v>828</v>
      </c>
      <c r="AV327" s="139" t="s">
        <v>863</v>
      </c>
      <c r="AW327" s="139" t="s">
        <v>838</v>
      </c>
      <c r="AX327" s="139" t="s">
        <v>824</v>
      </c>
      <c r="AY327" s="139" t="s">
        <v>858</v>
      </c>
    </row>
    <row r="328" spans="2:65" s="6" customFormat="1" ht="15.75" customHeight="1">
      <c r="B328" s="19"/>
      <c r="C328" s="104" t="s">
        <v>974</v>
      </c>
      <c r="D328" s="104" t="s">
        <v>859</v>
      </c>
      <c r="E328" s="105" t="s">
        <v>210</v>
      </c>
      <c r="F328" s="106" t="s">
        <v>211</v>
      </c>
      <c r="G328" s="107" t="s">
        <v>951</v>
      </c>
      <c r="H328" s="108">
        <v>13</v>
      </c>
      <c r="I328" s="109"/>
      <c r="J328" s="109">
        <f>H328*I328</f>
        <v>0</v>
      </c>
      <c r="K328" s="106"/>
      <c r="L328" s="19"/>
      <c r="M328" s="110"/>
      <c r="N328" s="111" t="s">
        <v>790</v>
      </c>
      <c r="O328" s="112">
        <v>0</v>
      </c>
      <c r="P328" s="112">
        <f>$O$145*$H$145</f>
        <v>0</v>
      </c>
      <c r="Q328" s="112">
        <v>0</v>
      </c>
      <c r="R328" s="112">
        <f>$Q$145*$H$145</f>
        <v>0</v>
      </c>
      <c r="S328" s="112">
        <v>0</v>
      </c>
      <c r="T328" s="113">
        <f>$S$145*$H$145</f>
        <v>0</v>
      </c>
      <c r="AR328" s="71" t="s">
        <v>863</v>
      </c>
      <c r="AT328" s="71" t="s">
        <v>859</v>
      </c>
      <c r="AU328" s="71" t="s">
        <v>828</v>
      </c>
      <c r="AY328" s="6" t="s">
        <v>858</v>
      </c>
      <c r="BE328" s="114">
        <f>IF($N$145="základní",$J$145,0)</f>
        <v>0</v>
      </c>
      <c r="BF328" s="114">
        <f>IF($N$145="snížená",$J$145,0)</f>
        <v>0</v>
      </c>
      <c r="BG328" s="114">
        <f>IF($N$145="zákl. přenesená",$J$145,0)</f>
        <v>0</v>
      </c>
      <c r="BH328" s="114">
        <f>IF($N$145="sníž. přenesená",$J$145,0)</f>
        <v>0</v>
      </c>
      <c r="BI328" s="114">
        <f>IF($N$145="nulová",$J$145,0)</f>
        <v>0</v>
      </c>
      <c r="BJ328" s="71" t="s">
        <v>828</v>
      </c>
      <c r="BK328" s="114">
        <f>ROUND($I$145*$H$145,2)</f>
        <v>0</v>
      </c>
      <c r="BL328" s="71" t="s">
        <v>863</v>
      </c>
      <c r="BM328" s="71" t="s">
        <v>971</v>
      </c>
    </row>
    <row r="329" spans="2:51" s="6" customFormat="1" ht="27" customHeight="1">
      <c r="B329" s="132"/>
      <c r="D329" s="126" t="s">
        <v>926</v>
      </c>
      <c r="E329" s="135"/>
      <c r="F329" s="135" t="s">
        <v>994</v>
      </c>
      <c r="H329" s="134"/>
      <c r="L329" s="132"/>
      <c r="M329" s="136"/>
      <c r="T329" s="137"/>
      <c r="AT329" s="134" t="s">
        <v>926</v>
      </c>
      <c r="AU329" s="134" t="s">
        <v>828</v>
      </c>
      <c r="AV329" s="134" t="s">
        <v>824</v>
      </c>
      <c r="AW329" s="134" t="s">
        <v>838</v>
      </c>
      <c r="AX329" s="134" t="s">
        <v>818</v>
      </c>
      <c r="AY329" s="134" t="s">
        <v>858</v>
      </c>
    </row>
    <row r="330" spans="2:51" s="6" customFormat="1" ht="27" customHeight="1">
      <c r="B330" s="132"/>
      <c r="D330" s="133" t="s">
        <v>926</v>
      </c>
      <c r="E330" s="134"/>
      <c r="F330" s="135" t="s">
        <v>0</v>
      </c>
      <c r="H330" s="134"/>
      <c r="L330" s="132"/>
      <c r="M330" s="136"/>
      <c r="T330" s="137"/>
      <c r="AT330" s="134" t="s">
        <v>926</v>
      </c>
      <c r="AU330" s="134" t="s">
        <v>828</v>
      </c>
      <c r="AV330" s="134" t="s">
        <v>824</v>
      </c>
      <c r="AW330" s="134" t="s">
        <v>838</v>
      </c>
      <c r="AX330" s="134" t="s">
        <v>818</v>
      </c>
      <c r="AY330" s="134" t="s">
        <v>858</v>
      </c>
    </row>
    <row r="331" spans="2:51" s="6" customFormat="1" ht="15.75" customHeight="1">
      <c r="B331" s="132"/>
      <c r="D331" s="133" t="s">
        <v>926</v>
      </c>
      <c r="E331" s="134"/>
      <c r="F331" s="135" t="s">
        <v>212</v>
      </c>
      <c r="H331" s="134"/>
      <c r="L331" s="132"/>
      <c r="M331" s="136"/>
      <c r="T331" s="137"/>
      <c r="AT331" s="134" t="s">
        <v>926</v>
      </c>
      <c r="AU331" s="134" t="s">
        <v>828</v>
      </c>
      <c r="AV331" s="134" t="s">
        <v>824</v>
      </c>
      <c r="AW331" s="134" t="s">
        <v>838</v>
      </c>
      <c r="AX331" s="134" t="s">
        <v>818</v>
      </c>
      <c r="AY331" s="134" t="s">
        <v>858</v>
      </c>
    </row>
    <row r="332" spans="2:51" s="6" customFormat="1" ht="15.75" customHeight="1">
      <c r="B332" s="125"/>
      <c r="D332" s="133" t="s">
        <v>926</v>
      </c>
      <c r="E332" s="131"/>
      <c r="F332" s="127" t="s">
        <v>213</v>
      </c>
      <c r="H332" s="128">
        <v>13</v>
      </c>
      <c r="L332" s="125"/>
      <c r="M332" s="129"/>
      <c r="T332" s="130"/>
      <c r="AT332" s="131" t="s">
        <v>926</v>
      </c>
      <c r="AU332" s="131" t="s">
        <v>828</v>
      </c>
      <c r="AV332" s="131" t="s">
        <v>828</v>
      </c>
      <c r="AW332" s="131" t="s">
        <v>838</v>
      </c>
      <c r="AX332" s="131" t="s">
        <v>818</v>
      </c>
      <c r="AY332" s="131" t="s">
        <v>858</v>
      </c>
    </row>
    <row r="333" spans="2:51" s="6" customFormat="1" ht="15.75" customHeight="1">
      <c r="B333" s="132"/>
      <c r="D333" s="133" t="s">
        <v>926</v>
      </c>
      <c r="E333" s="134"/>
      <c r="F333" s="135" t="s">
        <v>928</v>
      </c>
      <c r="H333" s="134"/>
      <c r="L333" s="132"/>
      <c r="M333" s="136"/>
      <c r="T333" s="137"/>
      <c r="AT333" s="134" t="s">
        <v>926</v>
      </c>
      <c r="AU333" s="134" t="s">
        <v>828</v>
      </c>
      <c r="AV333" s="134" t="s">
        <v>824</v>
      </c>
      <c r="AW333" s="134" t="s">
        <v>838</v>
      </c>
      <c r="AX333" s="134" t="s">
        <v>818</v>
      </c>
      <c r="AY333" s="134" t="s">
        <v>858</v>
      </c>
    </row>
    <row r="334" spans="2:51" s="6" customFormat="1" ht="15.75" customHeight="1">
      <c r="B334" s="138"/>
      <c r="D334" s="133" t="s">
        <v>926</v>
      </c>
      <c r="E334" s="139"/>
      <c r="F334" s="140" t="s">
        <v>928</v>
      </c>
      <c r="H334" s="141">
        <v>13</v>
      </c>
      <c r="L334" s="138"/>
      <c r="M334" s="142"/>
      <c r="T334" s="143"/>
      <c r="AT334" s="139" t="s">
        <v>926</v>
      </c>
      <c r="AU334" s="139" t="s">
        <v>828</v>
      </c>
      <c r="AV334" s="139" t="s">
        <v>863</v>
      </c>
      <c r="AW334" s="139" t="s">
        <v>838</v>
      </c>
      <c r="AX334" s="139" t="s">
        <v>824</v>
      </c>
      <c r="AY334" s="139" t="s">
        <v>858</v>
      </c>
    </row>
    <row r="335" spans="2:65" s="6" customFormat="1" ht="15.75" customHeight="1">
      <c r="B335" s="19"/>
      <c r="C335" s="104" t="s">
        <v>116</v>
      </c>
      <c r="D335" s="104" t="s">
        <v>859</v>
      </c>
      <c r="E335" s="105" t="s">
        <v>117</v>
      </c>
      <c r="F335" s="106" t="s">
        <v>118</v>
      </c>
      <c r="G335" s="107" t="s">
        <v>951</v>
      </c>
      <c r="H335" s="108">
        <v>207</v>
      </c>
      <c r="I335" s="109"/>
      <c r="J335" s="109">
        <f>ROUND($I$335*$H$335,2)</f>
        <v>0</v>
      </c>
      <c r="K335" s="106"/>
      <c r="L335" s="19"/>
      <c r="M335" s="110"/>
      <c r="N335" s="111" t="s">
        <v>790</v>
      </c>
      <c r="O335" s="112">
        <v>0</v>
      </c>
      <c r="P335" s="112">
        <f>$O$335*$H$335</f>
        <v>0</v>
      </c>
      <c r="Q335" s="112">
        <v>0</v>
      </c>
      <c r="R335" s="112">
        <f>$Q$335*$H$335</f>
        <v>0</v>
      </c>
      <c r="S335" s="112">
        <v>0</v>
      </c>
      <c r="T335" s="113">
        <f>$S$335*$H$335</f>
        <v>0</v>
      </c>
      <c r="AR335" s="71" t="s">
        <v>863</v>
      </c>
      <c r="AT335" s="71" t="s">
        <v>859</v>
      </c>
      <c r="AU335" s="71" t="s">
        <v>828</v>
      </c>
      <c r="AY335" s="6" t="s">
        <v>858</v>
      </c>
      <c r="BE335" s="114">
        <f>IF($N$335="základní",$J$335,0)</f>
        <v>0</v>
      </c>
      <c r="BF335" s="114">
        <f>IF($N$335="snížená",$J$335,0)</f>
        <v>0</v>
      </c>
      <c r="BG335" s="114">
        <f>IF($N$335="zákl. přenesená",$J$335,0)</f>
        <v>0</v>
      </c>
      <c r="BH335" s="114">
        <f>IF($N$335="sníž. přenesená",$J$335,0)</f>
        <v>0</v>
      </c>
      <c r="BI335" s="114">
        <f>IF($N$335="nulová",$J$335,0)</f>
        <v>0</v>
      </c>
      <c r="BJ335" s="71" t="s">
        <v>828</v>
      </c>
      <c r="BK335" s="114">
        <f>ROUND($I$335*$H$335,2)</f>
        <v>0</v>
      </c>
      <c r="BL335" s="71" t="s">
        <v>863</v>
      </c>
      <c r="BM335" s="71" t="s">
        <v>116</v>
      </c>
    </row>
    <row r="336" spans="2:51" s="6" customFormat="1" ht="15.75" customHeight="1">
      <c r="B336" s="132"/>
      <c r="D336" s="126" t="s">
        <v>926</v>
      </c>
      <c r="E336" s="135"/>
      <c r="F336" s="135" t="s">
        <v>962</v>
      </c>
      <c r="H336" s="134"/>
      <c r="L336" s="132"/>
      <c r="M336" s="136"/>
      <c r="T336" s="137"/>
      <c r="AT336" s="134" t="s">
        <v>926</v>
      </c>
      <c r="AU336" s="134" t="s">
        <v>828</v>
      </c>
      <c r="AV336" s="134" t="s">
        <v>824</v>
      </c>
      <c r="AW336" s="134" t="s">
        <v>838</v>
      </c>
      <c r="AX336" s="134" t="s">
        <v>818</v>
      </c>
      <c r="AY336" s="134" t="s">
        <v>858</v>
      </c>
    </row>
    <row r="337" spans="2:51" s="6" customFormat="1" ht="15.75" customHeight="1">
      <c r="B337" s="125"/>
      <c r="D337" s="133" t="s">
        <v>926</v>
      </c>
      <c r="E337" s="131"/>
      <c r="F337" s="127" t="s">
        <v>119</v>
      </c>
      <c r="H337" s="128">
        <v>207</v>
      </c>
      <c r="L337" s="125"/>
      <c r="M337" s="129"/>
      <c r="T337" s="130"/>
      <c r="AT337" s="131" t="s">
        <v>926</v>
      </c>
      <c r="AU337" s="131" t="s">
        <v>828</v>
      </c>
      <c r="AV337" s="131" t="s">
        <v>828</v>
      </c>
      <c r="AW337" s="131" t="s">
        <v>838</v>
      </c>
      <c r="AX337" s="131" t="s">
        <v>818</v>
      </c>
      <c r="AY337" s="131" t="s">
        <v>858</v>
      </c>
    </row>
    <row r="338" spans="2:51" s="6" customFormat="1" ht="15.75" customHeight="1">
      <c r="B338" s="132"/>
      <c r="D338" s="133" t="s">
        <v>926</v>
      </c>
      <c r="E338" s="134"/>
      <c r="F338" s="135" t="s">
        <v>928</v>
      </c>
      <c r="H338" s="134"/>
      <c r="L338" s="132"/>
      <c r="M338" s="136"/>
      <c r="T338" s="137"/>
      <c r="AT338" s="134" t="s">
        <v>926</v>
      </c>
      <c r="AU338" s="134" t="s">
        <v>828</v>
      </c>
      <c r="AV338" s="134" t="s">
        <v>824</v>
      </c>
      <c r="AW338" s="134" t="s">
        <v>838</v>
      </c>
      <c r="AX338" s="134" t="s">
        <v>818</v>
      </c>
      <c r="AY338" s="134" t="s">
        <v>858</v>
      </c>
    </row>
    <row r="339" spans="2:51" s="6" customFormat="1" ht="15.75" customHeight="1">
      <c r="B339" s="138"/>
      <c r="D339" s="133" t="s">
        <v>926</v>
      </c>
      <c r="E339" s="139"/>
      <c r="F339" s="140" t="s">
        <v>928</v>
      </c>
      <c r="H339" s="141">
        <v>207</v>
      </c>
      <c r="L339" s="138"/>
      <c r="M339" s="142"/>
      <c r="T339" s="143"/>
      <c r="AT339" s="139" t="s">
        <v>926</v>
      </c>
      <c r="AU339" s="139" t="s">
        <v>828</v>
      </c>
      <c r="AV339" s="139" t="s">
        <v>863</v>
      </c>
      <c r="AW339" s="139" t="s">
        <v>838</v>
      </c>
      <c r="AX339" s="139" t="s">
        <v>824</v>
      </c>
      <c r="AY339" s="139" t="s">
        <v>858</v>
      </c>
    </row>
    <row r="340" spans="2:65" s="6" customFormat="1" ht="15.75" customHeight="1">
      <c r="B340" s="19"/>
      <c r="C340" s="104" t="s">
        <v>120</v>
      </c>
      <c r="D340" s="104" t="s">
        <v>859</v>
      </c>
      <c r="E340" s="105" t="s">
        <v>121</v>
      </c>
      <c r="F340" s="106" t="s">
        <v>122</v>
      </c>
      <c r="G340" s="107" t="s">
        <v>951</v>
      </c>
      <c r="H340" s="108">
        <v>66</v>
      </c>
      <c r="I340" s="109"/>
      <c r="J340" s="109">
        <f>ROUND($I$340*$H$340,2)</f>
        <v>0</v>
      </c>
      <c r="K340" s="106"/>
      <c r="L340" s="19"/>
      <c r="M340" s="110"/>
      <c r="N340" s="111" t="s">
        <v>790</v>
      </c>
      <c r="O340" s="112">
        <v>0</v>
      </c>
      <c r="P340" s="112">
        <f>$O$340*$H$340</f>
        <v>0</v>
      </c>
      <c r="Q340" s="112">
        <v>0</v>
      </c>
      <c r="R340" s="112">
        <f>$Q$340*$H$340</f>
        <v>0</v>
      </c>
      <c r="S340" s="112">
        <v>0</v>
      </c>
      <c r="T340" s="113">
        <f>$S$340*$H$340</f>
        <v>0</v>
      </c>
      <c r="AR340" s="71" t="s">
        <v>863</v>
      </c>
      <c r="AT340" s="71" t="s">
        <v>859</v>
      </c>
      <c r="AU340" s="71" t="s">
        <v>828</v>
      </c>
      <c r="AY340" s="6" t="s">
        <v>858</v>
      </c>
      <c r="BE340" s="114">
        <f>IF($N$340="základní",$J$340,0)</f>
        <v>0</v>
      </c>
      <c r="BF340" s="114">
        <f>IF($N$340="snížená",$J$340,0)</f>
        <v>0</v>
      </c>
      <c r="BG340" s="114">
        <f>IF($N$340="zákl. přenesená",$J$340,0)</f>
        <v>0</v>
      </c>
      <c r="BH340" s="114">
        <f>IF($N$340="sníž. přenesená",$J$340,0)</f>
        <v>0</v>
      </c>
      <c r="BI340" s="114">
        <f>IF($N$340="nulová",$J$340,0)</f>
        <v>0</v>
      </c>
      <c r="BJ340" s="71" t="s">
        <v>828</v>
      </c>
      <c r="BK340" s="114">
        <f>ROUND($I$340*$H$340,2)</f>
        <v>0</v>
      </c>
      <c r="BL340" s="71" t="s">
        <v>863</v>
      </c>
      <c r="BM340" s="71" t="s">
        <v>120</v>
      </c>
    </row>
    <row r="341" spans="2:51" s="6" customFormat="1" ht="27" customHeight="1">
      <c r="B341" s="132"/>
      <c r="D341" s="126" t="s">
        <v>926</v>
      </c>
      <c r="E341" s="135"/>
      <c r="F341" s="135" t="s">
        <v>123</v>
      </c>
      <c r="H341" s="134"/>
      <c r="L341" s="132"/>
      <c r="M341" s="136"/>
      <c r="T341" s="137"/>
      <c r="AT341" s="134" t="s">
        <v>926</v>
      </c>
      <c r="AU341" s="134" t="s">
        <v>828</v>
      </c>
      <c r="AV341" s="134" t="s">
        <v>824</v>
      </c>
      <c r="AW341" s="134" t="s">
        <v>838</v>
      </c>
      <c r="AX341" s="134" t="s">
        <v>818</v>
      </c>
      <c r="AY341" s="134" t="s">
        <v>858</v>
      </c>
    </row>
    <row r="342" spans="2:51" s="6" customFormat="1" ht="15.75" customHeight="1">
      <c r="B342" s="125"/>
      <c r="D342" s="133" t="s">
        <v>926</v>
      </c>
      <c r="E342" s="131"/>
      <c r="F342" s="127" t="s">
        <v>127</v>
      </c>
      <c r="H342" s="128">
        <v>66</v>
      </c>
      <c r="L342" s="125"/>
      <c r="M342" s="129"/>
      <c r="T342" s="130"/>
      <c r="AT342" s="131" t="s">
        <v>926</v>
      </c>
      <c r="AU342" s="131" t="s">
        <v>828</v>
      </c>
      <c r="AV342" s="131" t="s">
        <v>828</v>
      </c>
      <c r="AW342" s="131" t="s">
        <v>838</v>
      </c>
      <c r="AX342" s="131" t="s">
        <v>818</v>
      </c>
      <c r="AY342" s="131" t="s">
        <v>858</v>
      </c>
    </row>
    <row r="343" spans="2:51" s="6" customFormat="1" ht="15.75" customHeight="1">
      <c r="B343" s="132"/>
      <c r="D343" s="133" t="s">
        <v>926</v>
      </c>
      <c r="E343" s="134"/>
      <c r="F343" s="135" t="s">
        <v>928</v>
      </c>
      <c r="H343" s="134"/>
      <c r="L343" s="132"/>
      <c r="M343" s="136"/>
      <c r="T343" s="137"/>
      <c r="AT343" s="134" t="s">
        <v>926</v>
      </c>
      <c r="AU343" s="134" t="s">
        <v>828</v>
      </c>
      <c r="AV343" s="134" t="s">
        <v>824</v>
      </c>
      <c r="AW343" s="134" t="s">
        <v>838</v>
      </c>
      <c r="AX343" s="134" t="s">
        <v>818</v>
      </c>
      <c r="AY343" s="134" t="s">
        <v>858</v>
      </c>
    </row>
    <row r="344" spans="2:51" s="6" customFormat="1" ht="15.75" customHeight="1">
      <c r="B344" s="138"/>
      <c r="D344" s="133" t="s">
        <v>926</v>
      </c>
      <c r="E344" s="139"/>
      <c r="F344" s="140" t="s">
        <v>928</v>
      </c>
      <c r="H344" s="141">
        <v>66</v>
      </c>
      <c r="L344" s="138"/>
      <c r="M344" s="142"/>
      <c r="T344" s="143"/>
      <c r="AT344" s="139" t="s">
        <v>926</v>
      </c>
      <c r="AU344" s="139" t="s">
        <v>828</v>
      </c>
      <c r="AV344" s="139" t="s">
        <v>863</v>
      </c>
      <c r="AW344" s="139" t="s">
        <v>838</v>
      </c>
      <c r="AX344" s="139" t="s">
        <v>824</v>
      </c>
      <c r="AY344" s="139" t="s">
        <v>858</v>
      </c>
    </row>
    <row r="345" spans="2:65" s="6" customFormat="1" ht="15.75" customHeight="1">
      <c r="B345" s="19"/>
      <c r="C345" s="104" t="s">
        <v>128</v>
      </c>
      <c r="D345" s="104" t="s">
        <v>859</v>
      </c>
      <c r="E345" s="105" t="s">
        <v>129</v>
      </c>
      <c r="F345" s="106" t="s">
        <v>130</v>
      </c>
      <c r="G345" s="107" t="s">
        <v>74</v>
      </c>
      <c r="H345" s="108">
        <f>SUM(J272:J340)/100</f>
        <v>0</v>
      </c>
      <c r="I345" s="109"/>
      <c r="J345" s="109">
        <f>H345*I345</f>
        <v>0</v>
      </c>
      <c r="K345" s="106" t="s">
        <v>922</v>
      </c>
      <c r="L345" s="19"/>
      <c r="M345" s="110"/>
      <c r="N345" s="111" t="s">
        <v>790</v>
      </c>
      <c r="O345" s="112">
        <v>0</v>
      </c>
      <c r="P345" s="112">
        <f>$O$345*$H$345</f>
        <v>0</v>
      </c>
      <c r="Q345" s="112">
        <v>0</v>
      </c>
      <c r="R345" s="112">
        <f>$Q$345*$H$345</f>
        <v>0</v>
      </c>
      <c r="S345" s="112">
        <v>0</v>
      </c>
      <c r="T345" s="113">
        <f>$S$345*$H$345</f>
        <v>0</v>
      </c>
      <c r="AR345" s="71" t="s">
        <v>863</v>
      </c>
      <c r="AT345" s="71" t="s">
        <v>859</v>
      </c>
      <c r="AU345" s="71" t="s">
        <v>828</v>
      </c>
      <c r="AY345" s="6" t="s">
        <v>858</v>
      </c>
      <c r="BE345" s="114">
        <f>IF($N$345="základní",$J$345,0)</f>
        <v>0</v>
      </c>
      <c r="BF345" s="114">
        <f>IF($N$345="snížená",$J$345,0)</f>
        <v>0</v>
      </c>
      <c r="BG345" s="114">
        <f>IF($N$345="zákl. přenesená",$J$345,0)</f>
        <v>0</v>
      </c>
      <c r="BH345" s="114">
        <f>IF($N$345="sníž. přenesená",$J$345,0)</f>
        <v>0</v>
      </c>
      <c r="BI345" s="114">
        <f>IF($N$345="nulová",$J$345,0)</f>
        <v>0</v>
      </c>
      <c r="BJ345" s="71" t="s">
        <v>828</v>
      </c>
      <c r="BK345" s="114">
        <f>ROUND($I$345*$H$345,2)</f>
        <v>0</v>
      </c>
      <c r="BL345" s="71" t="s">
        <v>863</v>
      </c>
      <c r="BM345" s="71" t="s">
        <v>128</v>
      </c>
    </row>
    <row r="346" spans="2:63" s="95" customFormat="1" ht="30.75" customHeight="1">
      <c r="B346" s="96"/>
      <c r="D346" s="97" t="s">
        <v>817</v>
      </c>
      <c r="E346" s="123" t="s">
        <v>131</v>
      </c>
      <c r="F346" s="123" t="s">
        <v>132</v>
      </c>
      <c r="J346" s="124">
        <f>$BK$346</f>
        <v>0</v>
      </c>
      <c r="L346" s="96"/>
      <c r="M346" s="100"/>
      <c r="P346" s="101">
        <f>SUM($P$347:$P$348)</f>
        <v>0</v>
      </c>
      <c r="R346" s="101">
        <f>SUM($R$347:$R$348)</f>
        <v>0</v>
      </c>
      <c r="T346" s="102">
        <f>SUM($T$347:$T$348)</f>
        <v>0</v>
      </c>
      <c r="AR346" s="97" t="s">
        <v>824</v>
      </c>
      <c r="AT346" s="97" t="s">
        <v>817</v>
      </c>
      <c r="AU346" s="97" t="s">
        <v>824</v>
      </c>
      <c r="AY346" s="97" t="s">
        <v>858</v>
      </c>
      <c r="BK346" s="103">
        <f>SUM($BK$347:$BK$348)</f>
        <v>0</v>
      </c>
    </row>
    <row r="347" spans="2:65" s="6" customFormat="1" ht="15.75" customHeight="1">
      <c r="B347" s="19"/>
      <c r="C347" s="107" t="s">
        <v>133</v>
      </c>
      <c r="D347" s="107" t="s">
        <v>859</v>
      </c>
      <c r="E347" s="105" t="s">
        <v>134</v>
      </c>
      <c r="F347" s="106" t="s">
        <v>135</v>
      </c>
      <c r="G347" s="107" t="s">
        <v>951</v>
      </c>
      <c r="H347" s="108">
        <v>558.9</v>
      </c>
      <c r="I347" s="109"/>
      <c r="J347" s="109">
        <f>ROUND($I$347*$H$347,2)</f>
        <v>0</v>
      </c>
      <c r="K347" s="106"/>
      <c r="L347" s="19"/>
      <c r="M347" s="110"/>
      <c r="N347" s="111" t="s">
        <v>790</v>
      </c>
      <c r="O347" s="112">
        <v>0</v>
      </c>
      <c r="P347" s="112">
        <f>$O$347*$H$347</f>
        <v>0</v>
      </c>
      <c r="Q347" s="112">
        <v>0</v>
      </c>
      <c r="R347" s="112">
        <f>$Q$347*$H$347</f>
        <v>0</v>
      </c>
      <c r="S347" s="112">
        <v>0</v>
      </c>
      <c r="T347" s="113">
        <f>$S$347*$H$347</f>
        <v>0</v>
      </c>
      <c r="AR347" s="71" t="s">
        <v>863</v>
      </c>
      <c r="AT347" s="71" t="s">
        <v>859</v>
      </c>
      <c r="AU347" s="71" t="s">
        <v>828</v>
      </c>
      <c r="AY347" s="71" t="s">
        <v>858</v>
      </c>
      <c r="BE347" s="114">
        <f>IF($N$347="základní",$J$347,0)</f>
        <v>0</v>
      </c>
      <c r="BF347" s="114">
        <f>IF($N$347="snížená",$J$347,0)</f>
        <v>0</v>
      </c>
      <c r="BG347" s="114">
        <f>IF($N$347="zákl. přenesená",$J$347,0)</f>
        <v>0</v>
      </c>
      <c r="BH347" s="114">
        <f>IF($N$347="sníž. přenesená",$J$347,0)</f>
        <v>0</v>
      </c>
      <c r="BI347" s="114">
        <f>IF($N$347="nulová",$J$347,0)</f>
        <v>0</v>
      </c>
      <c r="BJ347" s="71" t="s">
        <v>828</v>
      </c>
      <c r="BK347" s="114">
        <f>ROUND($I$347*$H$347,2)</f>
        <v>0</v>
      </c>
      <c r="BL347" s="71" t="s">
        <v>863</v>
      </c>
      <c r="BM347" s="71" t="s">
        <v>133</v>
      </c>
    </row>
    <row r="348" spans="2:65" s="6" customFormat="1" ht="15.75" customHeight="1">
      <c r="B348" s="19"/>
      <c r="C348" s="107" t="s">
        <v>136</v>
      </c>
      <c r="D348" s="107" t="s">
        <v>859</v>
      </c>
      <c r="E348" s="105" t="s">
        <v>137</v>
      </c>
      <c r="F348" s="106" t="s">
        <v>138</v>
      </c>
      <c r="G348" s="107" t="s">
        <v>74</v>
      </c>
      <c r="H348" s="108">
        <v>195.615</v>
      </c>
      <c r="I348" s="109"/>
      <c r="J348" s="109">
        <f>ROUND($I$348*$H$348,2)</f>
        <v>0</v>
      </c>
      <c r="K348" s="106" t="s">
        <v>922</v>
      </c>
      <c r="L348" s="19"/>
      <c r="M348" s="110"/>
      <c r="N348" s="111" t="s">
        <v>790</v>
      </c>
      <c r="O348" s="112">
        <v>0</v>
      </c>
      <c r="P348" s="112">
        <f>$O$348*$H$348</f>
        <v>0</v>
      </c>
      <c r="Q348" s="112">
        <v>0</v>
      </c>
      <c r="R348" s="112">
        <f>$Q$348*$H$348</f>
        <v>0</v>
      </c>
      <c r="S348" s="112">
        <v>0</v>
      </c>
      <c r="T348" s="113">
        <f>$S$348*$H$348</f>
        <v>0</v>
      </c>
      <c r="AR348" s="71" t="s">
        <v>863</v>
      </c>
      <c r="AT348" s="71" t="s">
        <v>859</v>
      </c>
      <c r="AU348" s="71" t="s">
        <v>828</v>
      </c>
      <c r="AY348" s="71" t="s">
        <v>858</v>
      </c>
      <c r="BE348" s="114">
        <f>IF($N$348="základní",$J$348,0)</f>
        <v>0</v>
      </c>
      <c r="BF348" s="114">
        <f>IF($N$348="snížená",$J$348,0)</f>
        <v>0</v>
      </c>
      <c r="BG348" s="114">
        <f>IF($N$348="zákl. přenesená",$J$348,0)</f>
        <v>0</v>
      </c>
      <c r="BH348" s="114">
        <f>IF($N$348="sníž. přenesená",$J$348,0)</f>
        <v>0</v>
      </c>
      <c r="BI348" s="114">
        <f>IF($N$348="nulová",$J$348,0)</f>
        <v>0</v>
      </c>
      <c r="BJ348" s="71" t="s">
        <v>828</v>
      </c>
      <c r="BK348" s="114">
        <f>ROUND($I$348*$H$348,2)</f>
        <v>0</v>
      </c>
      <c r="BL348" s="71" t="s">
        <v>863</v>
      </c>
      <c r="BM348" s="71" t="s">
        <v>136</v>
      </c>
    </row>
    <row r="349" spans="2:63" s="95" customFormat="1" ht="30.75" customHeight="1">
      <c r="B349" s="96"/>
      <c r="D349" s="97" t="s">
        <v>817</v>
      </c>
      <c r="E349" s="123" t="s">
        <v>214</v>
      </c>
      <c r="F349" s="123" t="s">
        <v>215</v>
      </c>
      <c r="J349" s="124">
        <f>SUM(J350:J357)</f>
        <v>0</v>
      </c>
      <c r="L349" s="96"/>
      <c r="M349" s="100"/>
      <c r="P349" s="101">
        <f>SUM($P$154:$P$161)</f>
        <v>288.870046</v>
      </c>
      <c r="R349" s="101">
        <f>SUM($R$154:$R$161)</f>
        <v>14.052887599685523</v>
      </c>
      <c r="T349" s="102">
        <f>SUM($T$154:$T$161)</f>
        <v>9.085483</v>
      </c>
      <c r="AR349" s="97" t="s">
        <v>824</v>
      </c>
      <c r="AT349" s="97" t="s">
        <v>817</v>
      </c>
      <c r="AU349" s="97" t="s">
        <v>824</v>
      </c>
      <c r="AY349" s="97" t="s">
        <v>858</v>
      </c>
      <c r="BK349" s="103">
        <f>SUM($BK$154:$BK$161)</f>
        <v>0</v>
      </c>
    </row>
    <row r="350" spans="2:65" s="6" customFormat="1" ht="15.75" customHeight="1">
      <c r="B350" s="19"/>
      <c r="C350" s="107" t="s">
        <v>980</v>
      </c>
      <c r="D350" s="107" t="s">
        <v>859</v>
      </c>
      <c r="E350" s="105" t="s">
        <v>216</v>
      </c>
      <c r="F350" s="106" t="s">
        <v>217</v>
      </c>
      <c r="G350" s="107" t="s">
        <v>993</v>
      </c>
      <c r="H350" s="108">
        <v>4</v>
      </c>
      <c r="I350" s="109"/>
      <c r="J350" s="109">
        <f>H350*I350</f>
        <v>0</v>
      </c>
      <c r="K350" s="106"/>
      <c r="L350" s="19"/>
      <c r="M350" s="110"/>
      <c r="N350" s="111" t="s">
        <v>790</v>
      </c>
      <c r="O350" s="112">
        <v>0</v>
      </c>
      <c r="P350" s="112">
        <f>$O$154*$H$154</f>
        <v>0</v>
      </c>
      <c r="Q350" s="112">
        <v>0</v>
      </c>
      <c r="R350" s="112">
        <f>$Q$154*$H$154</f>
        <v>0</v>
      </c>
      <c r="S350" s="112">
        <v>0</v>
      </c>
      <c r="T350" s="113">
        <f>$S$154*$H$154</f>
        <v>0</v>
      </c>
      <c r="AR350" s="71" t="s">
        <v>863</v>
      </c>
      <c r="AT350" s="71" t="s">
        <v>859</v>
      </c>
      <c r="AU350" s="71" t="s">
        <v>828</v>
      </c>
      <c r="AY350" s="71" t="s">
        <v>858</v>
      </c>
      <c r="BE350" s="114">
        <f>IF($N$154="základní",$J$154,0)</f>
        <v>0</v>
      </c>
      <c r="BF350" s="114">
        <f>IF($N$154="snížená",$J$154,0)</f>
        <v>0</v>
      </c>
      <c r="BG350" s="114">
        <f>IF($N$154="zákl. přenesená",$J$154,0)</f>
        <v>0</v>
      </c>
      <c r="BH350" s="114">
        <f>IF($N$154="sníž. přenesená",$J$154,0)</f>
        <v>0</v>
      </c>
      <c r="BI350" s="114">
        <f>IF($N$154="nulová",$J$154,0)</f>
        <v>0</v>
      </c>
      <c r="BJ350" s="71" t="s">
        <v>828</v>
      </c>
      <c r="BK350" s="114">
        <f>ROUND($I$154*$H$154,2)</f>
        <v>0</v>
      </c>
      <c r="BL350" s="71" t="s">
        <v>863</v>
      </c>
      <c r="BM350" s="71" t="s">
        <v>761</v>
      </c>
    </row>
    <row r="351" spans="2:51" s="6" customFormat="1" ht="27" customHeight="1">
      <c r="B351" s="132"/>
      <c r="D351" s="126" t="s">
        <v>926</v>
      </c>
      <c r="E351" s="135"/>
      <c r="F351" s="135" t="s">
        <v>994</v>
      </c>
      <c r="H351" s="134"/>
      <c r="L351" s="132"/>
      <c r="M351" s="136"/>
      <c r="T351" s="137"/>
      <c r="AT351" s="134" t="s">
        <v>926</v>
      </c>
      <c r="AU351" s="134" t="s">
        <v>828</v>
      </c>
      <c r="AV351" s="134" t="s">
        <v>824</v>
      </c>
      <c r="AW351" s="134" t="s">
        <v>838</v>
      </c>
      <c r="AX351" s="134" t="s">
        <v>818</v>
      </c>
      <c r="AY351" s="134" t="s">
        <v>858</v>
      </c>
    </row>
    <row r="352" spans="2:51" s="6" customFormat="1" ht="27" customHeight="1">
      <c r="B352" s="132"/>
      <c r="D352" s="133" t="s">
        <v>926</v>
      </c>
      <c r="E352" s="134"/>
      <c r="F352" s="135" t="s">
        <v>0</v>
      </c>
      <c r="H352" s="134"/>
      <c r="L352" s="132"/>
      <c r="M352" s="136"/>
      <c r="T352" s="137"/>
      <c r="AT352" s="134" t="s">
        <v>926</v>
      </c>
      <c r="AU352" s="134" t="s">
        <v>828</v>
      </c>
      <c r="AV352" s="134" t="s">
        <v>824</v>
      </c>
      <c r="AW352" s="134" t="s">
        <v>838</v>
      </c>
      <c r="AX352" s="134" t="s">
        <v>818</v>
      </c>
      <c r="AY352" s="134" t="s">
        <v>858</v>
      </c>
    </row>
    <row r="353" spans="2:51" s="6" customFormat="1" ht="15.75" customHeight="1">
      <c r="B353" s="132"/>
      <c r="D353" s="133" t="s">
        <v>926</v>
      </c>
      <c r="E353" s="134"/>
      <c r="F353" s="135" t="s">
        <v>218</v>
      </c>
      <c r="H353" s="134"/>
      <c r="L353" s="132"/>
      <c r="M353" s="136"/>
      <c r="T353" s="137"/>
      <c r="AT353" s="134" t="s">
        <v>926</v>
      </c>
      <c r="AU353" s="134" t="s">
        <v>828</v>
      </c>
      <c r="AV353" s="134" t="s">
        <v>824</v>
      </c>
      <c r="AW353" s="134" t="s">
        <v>838</v>
      </c>
      <c r="AX353" s="134" t="s">
        <v>818</v>
      </c>
      <c r="AY353" s="134" t="s">
        <v>858</v>
      </c>
    </row>
    <row r="354" spans="2:51" s="6" customFormat="1" ht="15.75" customHeight="1">
      <c r="B354" s="125"/>
      <c r="D354" s="133" t="s">
        <v>926</v>
      </c>
      <c r="E354" s="131"/>
      <c r="F354" s="127" t="s">
        <v>863</v>
      </c>
      <c r="H354" s="128">
        <v>4</v>
      </c>
      <c r="L354" s="125"/>
      <c r="M354" s="129"/>
      <c r="T354" s="130"/>
      <c r="AT354" s="131" t="s">
        <v>926</v>
      </c>
      <c r="AU354" s="131" t="s">
        <v>828</v>
      </c>
      <c r="AV354" s="131" t="s">
        <v>828</v>
      </c>
      <c r="AW354" s="131" t="s">
        <v>838</v>
      </c>
      <c r="AX354" s="131" t="s">
        <v>818</v>
      </c>
      <c r="AY354" s="131" t="s">
        <v>858</v>
      </c>
    </row>
    <row r="355" spans="2:51" s="6" customFormat="1" ht="15.75" customHeight="1">
      <c r="B355" s="132"/>
      <c r="D355" s="133" t="s">
        <v>926</v>
      </c>
      <c r="E355" s="134"/>
      <c r="F355" s="135" t="s">
        <v>928</v>
      </c>
      <c r="H355" s="134"/>
      <c r="L355" s="132"/>
      <c r="M355" s="136"/>
      <c r="T355" s="137"/>
      <c r="AT355" s="134" t="s">
        <v>926</v>
      </c>
      <c r="AU355" s="134" t="s">
        <v>828</v>
      </c>
      <c r="AV355" s="134" t="s">
        <v>824</v>
      </c>
      <c r="AW355" s="134" t="s">
        <v>838</v>
      </c>
      <c r="AX355" s="134" t="s">
        <v>818</v>
      </c>
      <c r="AY355" s="134" t="s">
        <v>858</v>
      </c>
    </row>
    <row r="356" spans="2:51" s="6" customFormat="1" ht="15.75" customHeight="1">
      <c r="B356" s="138"/>
      <c r="D356" s="133" t="s">
        <v>926</v>
      </c>
      <c r="E356" s="139"/>
      <c r="F356" s="140" t="s">
        <v>928</v>
      </c>
      <c r="H356" s="141">
        <v>4</v>
      </c>
      <c r="L356" s="138"/>
      <c r="M356" s="142"/>
      <c r="T356" s="143"/>
      <c r="AT356" s="139" t="s">
        <v>926</v>
      </c>
      <c r="AU356" s="139" t="s">
        <v>828</v>
      </c>
      <c r="AV356" s="139" t="s">
        <v>863</v>
      </c>
      <c r="AW356" s="139" t="s">
        <v>838</v>
      </c>
      <c r="AX356" s="139" t="s">
        <v>824</v>
      </c>
      <c r="AY356" s="139" t="s">
        <v>858</v>
      </c>
    </row>
    <row r="357" spans="2:65" s="6" customFormat="1" ht="15.75" customHeight="1">
      <c r="B357" s="19"/>
      <c r="C357" s="104" t="s">
        <v>984</v>
      </c>
      <c r="D357" s="104" t="s">
        <v>859</v>
      </c>
      <c r="E357" s="105" t="s">
        <v>219</v>
      </c>
      <c r="F357" s="106" t="s">
        <v>220</v>
      </c>
      <c r="G357" s="107" t="s">
        <v>74</v>
      </c>
      <c r="H357" s="108">
        <v>862.4</v>
      </c>
      <c r="I357" s="109"/>
      <c r="J357" s="109">
        <f>H357*I357</f>
        <v>0</v>
      </c>
      <c r="K357" s="106" t="s">
        <v>922</v>
      </c>
      <c r="L357" s="19"/>
      <c r="M357" s="110"/>
      <c r="N357" s="111" t="s">
        <v>790</v>
      </c>
      <c r="O357" s="112">
        <v>0</v>
      </c>
      <c r="P357" s="112">
        <f>$O$161*$H$161</f>
        <v>0</v>
      </c>
      <c r="Q357" s="112">
        <v>0</v>
      </c>
      <c r="R357" s="112">
        <f>$Q$161*$H$161</f>
        <v>0</v>
      </c>
      <c r="S357" s="112">
        <v>0</v>
      </c>
      <c r="T357" s="113">
        <f>$S$161*$H$161</f>
        <v>0</v>
      </c>
      <c r="AR357" s="71" t="s">
        <v>863</v>
      </c>
      <c r="AT357" s="71" t="s">
        <v>859</v>
      </c>
      <c r="AU357" s="71" t="s">
        <v>828</v>
      </c>
      <c r="AY357" s="6" t="s">
        <v>858</v>
      </c>
      <c r="BE357" s="114">
        <f>IF($N$161="základní",$J$161,0)</f>
        <v>0</v>
      </c>
      <c r="BF357" s="114">
        <f>IF($N$161="snížená",$J$161,0)</f>
        <v>0</v>
      </c>
      <c r="BG357" s="114">
        <f>IF($N$161="zákl. přenesená",$J$161,0)</f>
        <v>0</v>
      </c>
      <c r="BH357" s="114">
        <f>IF($N$161="sníž. přenesená",$J$161,0)</f>
        <v>0</v>
      </c>
      <c r="BI357" s="114">
        <f>IF($N$161="nulová",$J$161,0)</f>
        <v>0</v>
      </c>
      <c r="BJ357" s="71" t="s">
        <v>828</v>
      </c>
      <c r="BK357" s="114">
        <f>ROUND($I$161*$H$161,2)</f>
        <v>0</v>
      </c>
      <c r="BL357" s="71" t="s">
        <v>863</v>
      </c>
      <c r="BM357" s="71" t="s">
        <v>980</v>
      </c>
    </row>
    <row r="358" spans="2:63" s="95" customFormat="1" ht="30.75" customHeight="1">
      <c r="B358" s="96"/>
      <c r="D358" s="97" t="s">
        <v>817</v>
      </c>
      <c r="E358" s="123" t="s">
        <v>221</v>
      </c>
      <c r="F358" s="123" t="s">
        <v>222</v>
      </c>
      <c r="J358" s="124">
        <f>SUM(J359:J377)</f>
        <v>0</v>
      </c>
      <c r="L358" s="96"/>
      <c r="M358" s="100"/>
      <c r="P358" s="101">
        <f>SUM($P$162:$P$180)</f>
        <v>0</v>
      </c>
      <c r="R358" s="101">
        <f>SUM($R$162:$R$180)</f>
        <v>6.999999999842761</v>
      </c>
      <c r="T358" s="102">
        <f>SUM($T$162:$T$180)</f>
        <v>0</v>
      </c>
      <c r="AR358" s="97" t="s">
        <v>824</v>
      </c>
      <c r="AT358" s="97" t="s">
        <v>817</v>
      </c>
      <c r="AU358" s="97" t="s">
        <v>824</v>
      </c>
      <c r="AY358" s="97" t="s">
        <v>858</v>
      </c>
      <c r="BK358" s="103">
        <f>SUM($BK$162:$BK$180)</f>
        <v>0</v>
      </c>
    </row>
    <row r="359" spans="2:65" s="6" customFormat="1" ht="15.75" customHeight="1">
      <c r="B359" s="19"/>
      <c r="C359" s="107" t="s">
        <v>990</v>
      </c>
      <c r="D359" s="107" t="s">
        <v>859</v>
      </c>
      <c r="E359" s="105" t="s">
        <v>223</v>
      </c>
      <c r="F359" s="106" t="s">
        <v>224</v>
      </c>
      <c r="G359" s="107" t="s">
        <v>951</v>
      </c>
      <c r="H359" s="108">
        <v>18.4</v>
      </c>
      <c r="I359" s="109"/>
      <c r="J359" s="109">
        <f>H359*I359</f>
        <v>0</v>
      </c>
      <c r="K359" s="106" t="s">
        <v>922</v>
      </c>
      <c r="L359" s="19"/>
      <c r="M359" s="110"/>
      <c r="N359" s="111" t="s">
        <v>790</v>
      </c>
      <c r="O359" s="112">
        <v>0.069</v>
      </c>
      <c r="P359" s="112">
        <f>$O$162*$H$162</f>
        <v>0</v>
      </c>
      <c r="Q359" s="112">
        <v>0</v>
      </c>
      <c r="R359" s="112">
        <f>$Q$162*$H$162</f>
        <v>0</v>
      </c>
      <c r="S359" s="112">
        <v>0.00325</v>
      </c>
      <c r="T359" s="113">
        <f>$S$162*$H$162</f>
        <v>0</v>
      </c>
      <c r="AR359" s="71" t="s">
        <v>863</v>
      </c>
      <c r="AT359" s="71" t="s">
        <v>859</v>
      </c>
      <c r="AU359" s="71" t="s">
        <v>828</v>
      </c>
      <c r="AY359" s="71" t="s">
        <v>858</v>
      </c>
      <c r="BE359" s="114">
        <f>IF($N$162="základní",$J$162,0)</f>
        <v>0</v>
      </c>
      <c r="BF359" s="114">
        <f>IF($N$162="snížená",$J$162,0)</f>
        <v>0</v>
      </c>
      <c r="BG359" s="114">
        <f>IF($N$162="zákl. přenesená",$J$162,0)</f>
        <v>0</v>
      </c>
      <c r="BH359" s="114">
        <f>IF($N$162="sníž. přenesená",$J$162,0)</f>
        <v>0</v>
      </c>
      <c r="BI359" s="114">
        <f>IF($N$162="nulová",$J$162,0)</f>
        <v>0</v>
      </c>
      <c r="BJ359" s="71" t="s">
        <v>828</v>
      </c>
      <c r="BK359" s="114">
        <f>ROUND($I$162*$H$162,2)</f>
        <v>0</v>
      </c>
      <c r="BL359" s="71" t="s">
        <v>863</v>
      </c>
      <c r="BM359" s="71" t="s">
        <v>984</v>
      </c>
    </row>
    <row r="360" spans="2:51" s="6" customFormat="1" ht="15.75" customHeight="1">
      <c r="B360" s="125"/>
      <c r="D360" s="126" t="s">
        <v>926</v>
      </c>
      <c r="E360" s="127"/>
      <c r="F360" s="127" t="s">
        <v>225</v>
      </c>
      <c r="H360" s="128">
        <v>18.4</v>
      </c>
      <c r="L360" s="125"/>
      <c r="M360" s="129"/>
      <c r="T360" s="130"/>
      <c r="AT360" s="131" t="s">
        <v>926</v>
      </c>
      <c r="AU360" s="131" t="s">
        <v>828</v>
      </c>
      <c r="AV360" s="131" t="s">
        <v>828</v>
      </c>
      <c r="AW360" s="131" t="s">
        <v>838</v>
      </c>
      <c r="AX360" s="131" t="s">
        <v>818</v>
      </c>
      <c r="AY360" s="131" t="s">
        <v>858</v>
      </c>
    </row>
    <row r="361" spans="2:51" s="6" customFormat="1" ht="15.75" customHeight="1">
      <c r="B361" s="132"/>
      <c r="D361" s="133" t="s">
        <v>926</v>
      </c>
      <c r="E361" s="134"/>
      <c r="F361" s="135" t="s">
        <v>928</v>
      </c>
      <c r="H361" s="134"/>
      <c r="L361" s="132"/>
      <c r="M361" s="136"/>
      <c r="T361" s="137"/>
      <c r="AT361" s="134" t="s">
        <v>926</v>
      </c>
      <c r="AU361" s="134" t="s">
        <v>828</v>
      </c>
      <c r="AV361" s="134" t="s">
        <v>824</v>
      </c>
      <c r="AW361" s="134" t="s">
        <v>838</v>
      </c>
      <c r="AX361" s="134" t="s">
        <v>818</v>
      </c>
      <c r="AY361" s="134" t="s">
        <v>858</v>
      </c>
    </row>
    <row r="362" spans="2:51" s="6" customFormat="1" ht="15.75" customHeight="1">
      <c r="B362" s="138"/>
      <c r="D362" s="133" t="s">
        <v>926</v>
      </c>
      <c r="E362" s="139"/>
      <c r="F362" s="140" t="s">
        <v>928</v>
      </c>
      <c r="H362" s="141">
        <v>18.4</v>
      </c>
      <c r="L362" s="138"/>
      <c r="M362" s="142"/>
      <c r="T362" s="143"/>
      <c r="AT362" s="139" t="s">
        <v>926</v>
      </c>
      <c r="AU362" s="139" t="s">
        <v>828</v>
      </c>
      <c r="AV362" s="139" t="s">
        <v>863</v>
      </c>
      <c r="AW362" s="139" t="s">
        <v>838</v>
      </c>
      <c r="AX362" s="139" t="s">
        <v>824</v>
      </c>
      <c r="AY362" s="139" t="s">
        <v>858</v>
      </c>
    </row>
    <row r="363" spans="2:65" s="6" customFormat="1" ht="15.75" customHeight="1">
      <c r="B363" s="19"/>
      <c r="C363" s="104" t="s">
        <v>2</v>
      </c>
      <c r="D363" s="104" t="s">
        <v>859</v>
      </c>
      <c r="E363" s="105" t="s">
        <v>226</v>
      </c>
      <c r="F363" s="106" t="s">
        <v>227</v>
      </c>
      <c r="G363" s="107" t="s">
        <v>921</v>
      </c>
      <c r="H363" s="108">
        <v>15.64</v>
      </c>
      <c r="I363" s="109"/>
      <c r="J363" s="109">
        <f>H363*I363</f>
        <v>0</v>
      </c>
      <c r="K363" s="106" t="s">
        <v>922</v>
      </c>
      <c r="L363" s="19"/>
      <c r="M363" s="110"/>
      <c r="N363" s="111" t="s">
        <v>790</v>
      </c>
      <c r="O363" s="112">
        <v>0.685</v>
      </c>
      <c r="P363" s="112">
        <f>$O$166*$H$166</f>
        <v>0</v>
      </c>
      <c r="Q363" s="112">
        <v>0.00392</v>
      </c>
      <c r="R363" s="112">
        <f>$Q$166*$H$166</f>
        <v>0</v>
      </c>
      <c r="S363" s="112">
        <v>0</v>
      </c>
      <c r="T363" s="113">
        <f>$S$166*$H$166</f>
        <v>0</v>
      </c>
      <c r="AR363" s="71" t="s">
        <v>863</v>
      </c>
      <c r="AT363" s="71" t="s">
        <v>859</v>
      </c>
      <c r="AU363" s="71" t="s">
        <v>828</v>
      </c>
      <c r="AY363" s="6" t="s">
        <v>858</v>
      </c>
      <c r="BE363" s="114">
        <f>IF($N$166="základní",$J$166,0)</f>
        <v>0</v>
      </c>
      <c r="BF363" s="114">
        <f>IF($N$166="snížená",$J$166,0)</f>
        <v>0</v>
      </c>
      <c r="BG363" s="114">
        <f>IF($N$166="zákl. přenesená",$J$166,0)</f>
        <v>0</v>
      </c>
      <c r="BH363" s="114">
        <f>IF($N$166="sníž. přenesená",$J$166,0)</f>
        <v>0</v>
      </c>
      <c r="BI363" s="114">
        <f>IF($N$166="nulová",$J$166,0)</f>
        <v>0</v>
      </c>
      <c r="BJ363" s="71" t="s">
        <v>828</v>
      </c>
      <c r="BK363" s="114">
        <f>ROUND($I$166*$H$166,2)</f>
        <v>0</v>
      </c>
      <c r="BL363" s="71" t="s">
        <v>863</v>
      </c>
      <c r="BM363" s="71" t="s">
        <v>990</v>
      </c>
    </row>
    <row r="364" spans="2:51" s="6" customFormat="1" ht="15.75" customHeight="1">
      <c r="B364" s="125"/>
      <c r="D364" s="126" t="s">
        <v>926</v>
      </c>
      <c r="E364" s="127"/>
      <c r="F364" s="127" t="s">
        <v>228</v>
      </c>
      <c r="H364" s="128">
        <v>5.52</v>
      </c>
      <c r="L364" s="125"/>
      <c r="M364" s="129"/>
      <c r="T364" s="130"/>
      <c r="AT364" s="131" t="s">
        <v>926</v>
      </c>
      <c r="AU364" s="131" t="s">
        <v>828</v>
      </c>
      <c r="AV364" s="131" t="s">
        <v>828</v>
      </c>
      <c r="AW364" s="131" t="s">
        <v>838</v>
      </c>
      <c r="AX364" s="131" t="s">
        <v>818</v>
      </c>
      <c r="AY364" s="131" t="s">
        <v>858</v>
      </c>
    </row>
    <row r="365" spans="2:51" s="6" customFormat="1" ht="15.75" customHeight="1">
      <c r="B365" s="125"/>
      <c r="D365" s="133" t="s">
        <v>926</v>
      </c>
      <c r="E365" s="131"/>
      <c r="F365" s="127" t="s">
        <v>185</v>
      </c>
      <c r="H365" s="128">
        <v>10.12</v>
      </c>
      <c r="L365" s="125"/>
      <c r="M365" s="129"/>
      <c r="T365" s="130"/>
      <c r="AT365" s="131" t="s">
        <v>926</v>
      </c>
      <c r="AU365" s="131" t="s">
        <v>828</v>
      </c>
      <c r="AV365" s="131" t="s">
        <v>828</v>
      </c>
      <c r="AW365" s="131" t="s">
        <v>838</v>
      </c>
      <c r="AX365" s="131" t="s">
        <v>818</v>
      </c>
      <c r="AY365" s="131" t="s">
        <v>858</v>
      </c>
    </row>
    <row r="366" spans="2:51" s="6" customFormat="1" ht="15.75" customHeight="1">
      <c r="B366" s="132"/>
      <c r="D366" s="133" t="s">
        <v>926</v>
      </c>
      <c r="E366" s="134"/>
      <c r="F366" s="135" t="s">
        <v>928</v>
      </c>
      <c r="H366" s="134"/>
      <c r="L366" s="132"/>
      <c r="M366" s="136"/>
      <c r="T366" s="137"/>
      <c r="AT366" s="134" t="s">
        <v>926</v>
      </c>
      <c r="AU366" s="134" t="s">
        <v>828</v>
      </c>
      <c r="AV366" s="134" t="s">
        <v>824</v>
      </c>
      <c r="AW366" s="134" t="s">
        <v>838</v>
      </c>
      <c r="AX366" s="134" t="s">
        <v>818</v>
      </c>
      <c r="AY366" s="134" t="s">
        <v>858</v>
      </c>
    </row>
    <row r="367" spans="2:51" s="6" customFormat="1" ht="15.75" customHeight="1">
      <c r="B367" s="138"/>
      <c r="D367" s="133" t="s">
        <v>926</v>
      </c>
      <c r="E367" s="139"/>
      <c r="F367" s="140" t="s">
        <v>928</v>
      </c>
      <c r="H367" s="141">
        <v>15.64</v>
      </c>
      <c r="L367" s="138"/>
      <c r="M367" s="142"/>
      <c r="T367" s="143"/>
      <c r="AT367" s="139" t="s">
        <v>926</v>
      </c>
      <c r="AU367" s="139" t="s">
        <v>828</v>
      </c>
      <c r="AV367" s="139" t="s">
        <v>863</v>
      </c>
      <c r="AW367" s="139" t="s">
        <v>838</v>
      </c>
      <c r="AX367" s="139" t="s">
        <v>824</v>
      </c>
      <c r="AY367" s="139" t="s">
        <v>858</v>
      </c>
    </row>
    <row r="368" spans="2:65" s="6" customFormat="1" ht="15.75" customHeight="1">
      <c r="B368" s="19"/>
      <c r="C368" s="104" t="s">
        <v>5</v>
      </c>
      <c r="D368" s="104" t="s">
        <v>859</v>
      </c>
      <c r="E368" s="105" t="s">
        <v>229</v>
      </c>
      <c r="F368" s="106" t="s">
        <v>230</v>
      </c>
      <c r="G368" s="107" t="s">
        <v>951</v>
      </c>
      <c r="H368" s="108">
        <v>18.4</v>
      </c>
      <c r="I368" s="109"/>
      <c r="J368" s="109">
        <f>H368*I368</f>
        <v>0</v>
      </c>
      <c r="K368" s="106" t="s">
        <v>922</v>
      </c>
      <c r="L368" s="19"/>
      <c r="M368" s="110"/>
      <c r="N368" s="111" t="s">
        <v>790</v>
      </c>
      <c r="O368" s="112">
        <v>0.276</v>
      </c>
      <c r="P368" s="112">
        <f>$O$171*$H$171</f>
        <v>0</v>
      </c>
      <c r="Q368" s="112">
        <v>0.00103</v>
      </c>
      <c r="R368" s="112">
        <f>$Q$171*$H$171</f>
        <v>0</v>
      </c>
      <c r="S368" s="112">
        <v>0</v>
      </c>
      <c r="T368" s="113">
        <f>$S$171*$H$171</f>
        <v>0</v>
      </c>
      <c r="AR368" s="71" t="s">
        <v>863</v>
      </c>
      <c r="AT368" s="71" t="s">
        <v>859</v>
      </c>
      <c r="AU368" s="71" t="s">
        <v>828</v>
      </c>
      <c r="AY368" s="6" t="s">
        <v>858</v>
      </c>
      <c r="BE368" s="114">
        <f>IF($N$171="základní",$J$171,0)</f>
        <v>0</v>
      </c>
      <c r="BF368" s="114">
        <f>IF($N$171="snížená",$J$171,0)</f>
        <v>0</v>
      </c>
      <c r="BG368" s="114">
        <f>IF($N$171="zákl. přenesená",$J$171,0)</f>
        <v>0</v>
      </c>
      <c r="BH368" s="114">
        <f>IF($N$171="sníž. přenesená",$J$171,0)</f>
        <v>0</v>
      </c>
      <c r="BI368" s="114">
        <f>IF($N$171="nulová",$J$171,0)</f>
        <v>0</v>
      </c>
      <c r="BJ368" s="71" t="s">
        <v>828</v>
      </c>
      <c r="BK368" s="114">
        <f>ROUND($I$171*$H$171,2)</f>
        <v>0</v>
      </c>
      <c r="BL368" s="71" t="s">
        <v>863</v>
      </c>
      <c r="BM368" s="71" t="s">
        <v>2</v>
      </c>
    </row>
    <row r="369" spans="2:65" s="6" customFormat="1" ht="39" customHeight="1">
      <c r="B369" s="19"/>
      <c r="C369" s="147" t="s">
        <v>12</v>
      </c>
      <c r="D369" s="147" t="s">
        <v>929</v>
      </c>
      <c r="E369" s="145" t="s">
        <v>231</v>
      </c>
      <c r="F369" s="146" t="s">
        <v>232</v>
      </c>
      <c r="G369" s="147" t="s">
        <v>921</v>
      </c>
      <c r="H369" s="148">
        <v>21.252</v>
      </c>
      <c r="I369" s="149"/>
      <c r="J369" s="281">
        <f>H369*I369</f>
        <v>0</v>
      </c>
      <c r="K369" s="146"/>
      <c r="L369" s="150"/>
      <c r="M369" s="146"/>
      <c r="N369" s="151" t="s">
        <v>790</v>
      </c>
      <c r="O369" s="112">
        <v>0</v>
      </c>
      <c r="P369" s="112">
        <f>$O$172*$H$172</f>
        <v>0</v>
      </c>
      <c r="Q369" s="112">
        <v>0</v>
      </c>
      <c r="R369" s="112">
        <f>$Q$172*$H$172</f>
        <v>0</v>
      </c>
      <c r="S369" s="112">
        <v>0</v>
      </c>
      <c r="T369" s="113">
        <f>$S$172*$H$172</f>
        <v>0</v>
      </c>
      <c r="AR369" s="71" t="s">
        <v>881</v>
      </c>
      <c r="AT369" s="71" t="s">
        <v>929</v>
      </c>
      <c r="AU369" s="71" t="s">
        <v>828</v>
      </c>
      <c r="AY369" s="71" t="s">
        <v>858</v>
      </c>
      <c r="BE369" s="114">
        <f>IF($N$172="základní",$J$172,0)</f>
        <v>0</v>
      </c>
      <c r="BF369" s="114">
        <f>IF($N$172="snížená",$J$172,0)</f>
        <v>0</v>
      </c>
      <c r="BG369" s="114">
        <f>IF($N$172="zákl. přenesená",$J$172,0)</f>
        <v>0</v>
      </c>
      <c r="BH369" s="114">
        <f>IF($N$172="sníž. přenesená",$J$172,0)</f>
        <v>0</v>
      </c>
      <c r="BI369" s="114">
        <f>IF($N$172="nulová",$J$172,0)</f>
        <v>0</v>
      </c>
      <c r="BJ369" s="71" t="s">
        <v>828</v>
      </c>
      <c r="BK369" s="114">
        <f>ROUND($I$172*$H$172,2)</f>
        <v>0</v>
      </c>
      <c r="BL369" s="71" t="s">
        <v>863</v>
      </c>
      <c r="BM369" s="71" t="s">
        <v>5</v>
      </c>
    </row>
    <row r="370" spans="2:65" s="6" customFormat="1" ht="15.75" customHeight="1">
      <c r="B370" s="19"/>
      <c r="C370" s="107" t="s">
        <v>17</v>
      </c>
      <c r="D370" s="107" t="s">
        <v>859</v>
      </c>
      <c r="E370" s="105" t="s">
        <v>233</v>
      </c>
      <c r="F370" s="106" t="s">
        <v>234</v>
      </c>
      <c r="G370" s="107" t="s">
        <v>921</v>
      </c>
      <c r="H370" s="108">
        <v>19.32</v>
      </c>
      <c r="I370" s="109"/>
      <c r="J370" s="109">
        <f>H370*I370</f>
        <v>0</v>
      </c>
      <c r="K370" s="106" t="s">
        <v>922</v>
      </c>
      <c r="L370" s="19"/>
      <c r="M370" s="110"/>
      <c r="N370" s="111" t="s">
        <v>790</v>
      </c>
      <c r="O370" s="112">
        <v>0.1</v>
      </c>
      <c r="P370" s="112">
        <f>$O$173*$H$173</f>
        <v>0</v>
      </c>
      <c r="Q370" s="112">
        <v>0</v>
      </c>
      <c r="R370" s="112">
        <f>$Q$173*$H$173</f>
        <v>0</v>
      </c>
      <c r="S370" s="112">
        <v>0</v>
      </c>
      <c r="T370" s="113">
        <f>$S$173*$H$173</f>
        <v>0</v>
      </c>
      <c r="AR370" s="71" t="s">
        <v>863</v>
      </c>
      <c r="AT370" s="71" t="s">
        <v>859</v>
      </c>
      <c r="AU370" s="71" t="s">
        <v>828</v>
      </c>
      <c r="AY370" s="71" t="s">
        <v>858</v>
      </c>
      <c r="BE370" s="114">
        <f>IF($N$173="základní",$J$173,0)</f>
        <v>0</v>
      </c>
      <c r="BF370" s="114">
        <f>IF($N$173="snížená",$J$173,0)</f>
        <v>0</v>
      </c>
      <c r="BG370" s="114">
        <f>IF($N$173="zákl. přenesená",$J$173,0)</f>
        <v>0</v>
      </c>
      <c r="BH370" s="114">
        <f>IF($N$173="sníž. přenesená",$J$173,0)</f>
        <v>0</v>
      </c>
      <c r="BI370" s="114">
        <f>IF($N$173="nulová",$J$173,0)</f>
        <v>0</v>
      </c>
      <c r="BJ370" s="71" t="s">
        <v>828</v>
      </c>
      <c r="BK370" s="114">
        <f>ROUND($I$173*$H$173,2)</f>
        <v>0</v>
      </c>
      <c r="BL370" s="71" t="s">
        <v>863</v>
      </c>
      <c r="BM370" s="71" t="s">
        <v>12</v>
      </c>
    </row>
    <row r="371" spans="2:65" s="6" customFormat="1" ht="15.75" customHeight="1">
      <c r="B371" s="19"/>
      <c r="C371" s="107" t="s">
        <v>21</v>
      </c>
      <c r="D371" s="107" t="s">
        <v>859</v>
      </c>
      <c r="E371" s="105" t="s">
        <v>235</v>
      </c>
      <c r="F371" s="106" t="s">
        <v>236</v>
      </c>
      <c r="G371" s="107" t="s">
        <v>921</v>
      </c>
      <c r="H371" s="108">
        <v>19.32</v>
      </c>
      <c r="I371" s="109"/>
      <c r="J371" s="109">
        <f>H371*I371</f>
        <v>0</v>
      </c>
      <c r="K371" s="106" t="s">
        <v>922</v>
      </c>
      <c r="L371" s="19"/>
      <c r="M371" s="110"/>
      <c r="N371" s="111" t="s">
        <v>790</v>
      </c>
      <c r="O371" s="112">
        <v>0.044</v>
      </c>
      <c r="P371" s="112">
        <f>$O$174*$H$174</f>
        <v>0</v>
      </c>
      <c r="Q371" s="112">
        <v>0.0003</v>
      </c>
      <c r="R371" s="112">
        <f>$Q$174*$H$174</f>
        <v>0</v>
      </c>
      <c r="S371" s="112">
        <v>0</v>
      </c>
      <c r="T371" s="113">
        <f>$S$174*$H$174</f>
        <v>0</v>
      </c>
      <c r="AR371" s="71" t="s">
        <v>863</v>
      </c>
      <c r="AT371" s="71" t="s">
        <v>859</v>
      </c>
      <c r="AU371" s="71" t="s">
        <v>828</v>
      </c>
      <c r="AY371" s="71" t="s">
        <v>858</v>
      </c>
      <c r="BE371" s="114">
        <f>IF($N$174="základní",$J$174,0)</f>
        <v>0</v>
      </c>
      <c r="BF371" s="114">
        <f>IF($N$174="snížená",$J$174,0)</f>
        <v>0</v>
      </c>
      <c r="BG371" s="114">
        <f>IF($N$174="zákl. přenesená",$J$174,0)</f>
        <v>0</v>
      </c>
      <c r="BH371" s="114">
        <f>IF($N$174="sníž. přenesená",$J$174,0)</f>
        <v>0</v>
      </c>
      <c r="BI371" s="114">
        <f>IF($N$174="nulová",$J$174,0)</f>
        <v>0</v>
      </c>
      <c r="BJ371" s="71" t="s">
        <v>828</v>
      </c>
      <c r="BK371" s="114">
        <f>ROUND($I$174*$H$174,2)</f>
        <v>0</v>
      </c>
      <c r="BL371" s="71" t="s">
        <v>863</v>
      </c>
      <c r="BM371" s="71" t="s">
        <v>17</v>
      </c>
    </row>
    <row r="372" spans="2:65" s="6" customFormat="1" ht="27" customHeight="1">
      <c r="B372" s="19"/>
      <c r="C372" s="107" t="s">
        <v>26</v>
      </c>
      <c r="D372" s="107" t="s">
        <v>859</v>
      </c>
      <c r="E372" s="105" t="s">
        <v>237</v>
      </c>
      <c r="F372" s="106" t="s">
        <v>238</v>
      </c>
      <c r="G372" s="107" t="s">
        <v>921</v>
      </c>
      <c r="H372" s="108">
        <v>21.16</v>
      </c>
      <c r="I372" s="109"/>
      <c r="J372" s="109">
        <f>H372*I372</f>
        <v>0</v>
      </c>
      <c r="K372" s="106"/>
      <c r="L372" s="19"/>
      <c r="M372" s="110"/>
      <c r="N372" s="111" t="s">
        <v>790</v>
      </c>
      <c r="O372" s="112">
        <v>0</v>
      </c>
      <c r="P372" s="112">
        <f>$O$175*$H$175</f>
        <v>0</v>
      </c>
      <c r="Q372" s="112">
        <v>0</v>
      </c>
      <c r="R372" s="112">
        <f>$Q$175*$H$175</f>
        <v>6.999999999842761</v>
      </c>
      <c r="S372" s="112">
        <v>0</v>
      </c>
      <c r="T372" s="113">
        <f>$S$175*$H$175</f>
        <v>0</v>
      </c>
      <c r="AR372" s="71" t="s">
        <v>863</v>
      </c>
      <c r="AT372" s="71" t="s">
        <v>859</v>
      </c>
      <c r="AU372" s="71" t="s">
        <v>828</v>
      </c>
      <c r="AY372" s="71" t="s">
        <v>858</v>
      </c>
      <c r="BE372" s="114">
        <f>IF($N$175="základní",$J$175,0)</f>
        <v>0</v>
      </c>
      <c r="BF372" s="114">
        <f>IF($N$175="snížená",$J$175,0)</f>
        <v>0</v>
      </c>
      <c r="BG372" s="114">
        <f>IF($N$175="zákl. přenesená",$J$175,0)</f>
        <v>0</v>
      </c>
      <c r="BH372" s="114">
        <f>IF($N$175="sníž. přenesená",$J$175,0)</f>
        <v>0</v>
      </c>
      <c r="BI372" s="114">
        <f>IF($N$175="nulová",$J$175,0)</f>
        <v>0</v>
      </c>
      <c r="BJ372" s="71" t="s">
        <v>828</v>
      </c>
      <c r="BK372" s="114">
        <f>ROUND($I$175*$H$175,2)</f>
        <v>0</v>
      </c>
      <c r="BL372" s="71" t="s">
        <v>863</v>
      </c>
      <c r="BM372" s="71" t="s">
        <v>21</v>
      </c>
    </row>
    <row r="373" spans="2:51" s="6" customFormat="1" ht="15.75" customHeight="1">
      <c r="B373" s="132"/>
      <c r="D373" s="126" t="s">
        <v>926</v>
      </c>
      <c r="E373" s="135"/>
      <c r="F373" s="135" t="s">
        <v>962</v>
      </c>
      <c r="H373" s="134"/>
      <c r="L373" s="132"/>
      <c r="M373" s="136"/>
      <c r="T373" s="137"/>
      <c r="AT373" s="134" t="s">
        <v>926</v>
      </c>
      <c r="AU373" s="134" t="s">
        <v>828</v>
      </c>
      <c r="AV373" s="134" t="s">
        <v>824</v>
      </c>
      <c r="AW373" s="134" t="s">
        <v>838</v>
      </c>
      <c r="AX373" s="134" t="s">
        <v>818</v>
      </c>
      <c r="AY373" s="134" t="s">
        <v>858</v>
      </c>
    </row>
    <row r="374" spans="2:51" s="6" customFormat="1" ht="15.75" customHeight="1">
      <c r="B374" s="125"/>
      <c r="D374" s="133" t="s">
        <v>926</v>
      </c>
      <c r="E374" s="131"/>
      <c r="F374" s="127" t="s">
        <v>239</v>
      </c>
      <c r="H374" s="128">
        <v>21.16</v>
      </c>
      <c r="L374" s="125"/>
      <c r="M374" s="129"/>
      <c r="T374" s="130"/>
      <c r="AT374" s="131" t="s">
        <v>926</v>
      </c>
      <c r="AU374" s="131" t="s">
        <v>828</v>
      </c>
      <c r="AV374" s="131" t="s">
        <v>828</v>
      </c>
      <c r="AW374" s="131" t="s">
        <v>838</v>
      </c>
      <c r="AX374" s="131" t="s">
        <v>818</v>
      </c>
      <c r="AY374" s="131" t="s">
        <v>858</v>
      </c>
    </row>
    <row r="375" spans="2:51" s="6" customFormat="1" ht="15.75" customHeight="1">
      <c r="B375" s="132"/>
      <c r="D375" s="133" t="s">
        <v>926</v>
      </c>
      <c r="E375" s="134"/>
      <c r="F375" s="135" t="s">
        <v>928</v>
      </c>
      <c r="H375" s="134"/>
      <c r="L375" s="132"/>
      <c r="M375" s="136"/>
      <c r="T375" s="137"/>
      <c r="AT375" s="134" t="s">
        <v>926</v>
      </c>
      <c r="AU375" s="134" t="s">
        <v>828</v>
      </c>
      <c r="AV375" s="134" t="s">
        <v>824</v>
      </c>
      <c r="AW375" s="134" t="s">
        <v>838</v>
      </c>
      <c r="AX375" s="134" t="s">
        <v>818</v>
      </c>
      <c r="AY375" s="134" t="s">
        <v>858</v>
      </c>
    </row>
    <row r="376" spans="2:51" s="6" customFormat="1" ht="15.75" customHeight="1">
      <c r="B376" s="138"/>
      <c r="D376" s="133" t="s">
        <v>926</v>
      </c>
      <c r="E376" s="139"/>
      <c r="F376" s="140" t="s">
        <v>928</v>
      </c>
      <c r="H376" s="141">
        <v>21.16</v>
      </c>
      <c r="L376" s="138"/>
      <c r="M376" s="142"/>
      <c r="T376" s="143"/>
      <c r="AT376" s="139" t="s">
        <v>926</v>
      </c>
      <c r="AU376" s="139" t="s">
        <v>828</v>
      </c>
      <c r="AV376" s="139" t="s">
        <v>863</v>
      </c>
      <c r="AW376" s="139" t="s">
        <v>838</v>
      </c>
      <c r="AX376" s="139" t="s">
        <v>824</v>
      </c>
      <c r="AY376" s="139" t="s">
        <v>858</v>
      </c>
    </row>
    <row r="377" spans="2:65" s="6" customFormat="1" ht="15.75" customHeight="1">
      <c r="B377" s="19"/>
      <c r="C377" s="104" t="s">
        <v>29</v>
      </c>
      <c r="D377" s="104" t="s">
        <v>859</v>
      </c>
      <c r="E377" s="105" t="s">
        <v>240</v>
      </c>
      <c r="F377" s="106" t="s">
        <v>241</v>
      </c>
      <c r="G377" s="107" t="s">
        <v>74</v>
      </c>
      <c r="H377" s="249">
        <v>251.97</v>
      </c>
      <c r="I377" s="109"/>
      <c r="J377" s="109">
        <f>H377*I377</f>
        <v>0</v>
      </c>
      <c r="K377" s="106" t="s">
        <v>922</v>
      </c>
      <c r="L377" s="19"/>
      <c r="M377" s="110"/>
      <c r="N377" s="115" t="s">
        <v>790</v>
      </c>
      <c r="O377" s="116">
        <v>0</v>
      </c>
      <c r="P377" s="116">
        <f>$O$180*$H$180</f>
        <v>0</v>
      </c>
      <c r="Q377" s="116">
        <v>0</v>
      </c>
      <c r="R377" s="116">
        <f>$Q$180*$H$180</f>
        <v>0</v>
      </c>
      <c r="S377" s="116">
        <v>0</v>
      </c>
      <c r="T377" s="117">
        <f>$S$180*$H$180</f>
        <v>0</v>
      </c>
      <c r="AR377" s="71" t="s">
        <v>863</v>
      </c>
      <c r="AT377" s="71" t="s">
        <v>859</v>
      </c>
      <c r="AU377" s="71" t="s">
        <v>828</v>
      </c>
      <c r="AY377" s="6" t="s">
        <v>858</v>
      </c>
      <c r="BE377" s="114">
        <f>IF($N$180="základní",$J$180,0)</f>
        <v>0</v>
      </c>
      <c r="BF377" s="114">
        <f>IF($N$180="snížená",$J$180,0)</f>
        <v>0</v>
      </c>
      <c r="BG377" s="114">
        <f>IF($N$180="zákl. přenesená",$J$180,0)</f>
        <v>0</v>
      </c>
      <c r="BH377" s="114">
        <f>IF($N$180="sníž. přenesená",$J$180,0)</f>
        <v>0</v>
      </c>
      <c r="BI377" s="114">
        <f>IF($N$180="nulová",$J$180,0)</f>
        <v>0</v>
      </c>
      <c r="BJ377" s="71" t="s">
        <v>828</v>
      </c>
      <c r="BK377" s="114">
        <f>ROUND($I$180*$H$180,2)</f>
        <v>0</v>
      </c>
      <c r="BL377" s="71" t="s">
        <v>863</v>
      </c>
      <c r="BM377" s="71" t="s">
        <v>26</v>
      </c>
    </row>
    <row r="378" spans="2:63" s="95" customFormat="1" ht="30.75" customHeight="1">
      <c r="B378" s="96"/>
      <c r="D378" s="97" t="s">
        <v>817</v>
      </c>
      <c r="E378" s="123" t="s">
        <v>139</v>
      </c>
      <c r="F378" s="123" t="s">
        <v>140</v>
      </c>
      <c r="J378" s="124">
        <f>$BK$378</f>
        <v>0</v>
      </c>
      <c r="L378" s="96"/>
      <c r="M378" s="100"/>
      <c r="P378" s="101">
        <f>SUM($P$379:$P$381)</f>
        <v>0</v>
      </c>
      <c r="R378" s="101">
        <f>SUM($R$379:$R$381)</f>
        <v>0</v>
      </c>
      <c r="T378" s="102">
        <f>SUM($T$379:$T$381)</f>
        <v>0</v>
      </c>
      <c r="AR378" s="97" t="s">
        <v>824</v>
      </c>
      <c r="AT378" s="97" t="s">
        <v>817</v>
      </c>
      <c r="AU378" s="97" t="s">
        <v>824</v>
      </c>
      <c r="AY378" s="97" t="s">
        <v>858</v>
      </c>
      <c r="BK378" s="103">
        <f>SUM($BK$379:$BK$381)</f>
        <v>0</v>
      </c>
    </row>
    <row r="379" spans="2:65" s="6" customFormat="1" ht="15.75" customHeight="1">
      <c r="B379" s="19"/>
      <c r="C379" s="107" t="s">
        <v>141</v>
      </c>
      <c r="D379" s="107" t="s">
        <v>859</v>
      </c>
      <c r="E379" s="105" t="s">
        <v>142</v>
      </c>
      <c r="F379" s="106" t="s">
        <v>143</v>
      </c>
      <c r="G379" s="107" t="s">
        <v>921</v>
      </c>
      <c r="H379" s="108">
        <v>307.78</v>
      </c>
      <c r="I379" s="109"/>
      <c r="J379" s="109">
        <f>ROUND($I$379*$H$379,2)</f>
        <v>0</v>
      </c>
      <c r="K379" s="106"/>
      <c r="L379" s="19"/>
      <c r="M379" s="110"/>
      <c r="N379" s="111" t="s">
        <v>790</v>
      </c>
      <c r="O379" s="112">
        <v>0</v>
      </c>
      <c r="P379" s="112">
        <f>$O$379*$H$379</f>
        <v>0</v>
      </c>
      <c r="Q379" s="112">
        <v>0</v>
      </c>
      <c r="R379" s="112">
        <f>$Q$379*$H$379</f>
        <v>0</v>
      </c>
      <c r="S379" s="112">
        <v>0</v>
      </c>
      <c r="T379" s="113">
        <f>$S$379*$H$379</f>
        <v>0</v>
      </c>
      <c r="AR379" s="71" t="s">
        <v>863</v>
      </c>
      <c r="AT379" s="71" t="s">
        <v>859</v>
      </c>
      <c r="AU379" s="71" t="s">
        <v>828</v>
      </c>
      <c r="AY379" s="71" t="s">
        <v>858</v>
      </c>
      <c r="BE379" s="114">
        <f>IF($N$379="základní",$J$379,0)</f>
        <v>0</v>
      </c>
      <c r="BF379" s="114">
        <f>IF($N$379="snížená",$J$379,0)</f>
        <v>0</v>
      </c>
      <c r="BG379" s="114">
        <f>IF($N$379="zákl. přenesená",$J$379,0)</f>
        <v>0</v>
      </c>
      <c r="BH379" s="114">
        <f>IF($N$379="sníž. přenesená",$J$379,0)</f>
        <v>0</v>
      </c>
      <c r="BI379" s="114">
        <f>IF($N$379="nulová",$J$379,0)</f>
        <v>0</v>
      </c>
      <c r="BJ379" s="71" t="s">
        <v>828</v>
      </c>
      <c r="BK379" s="114">
        <f>ROUND($I$379*$H$379,2)</f>
        <v>0</v>
      </c>
      <c r="BL379" s="71" t="s">
        <v>863</v>
      </c>
      <c r="BM379" s="71" t="s">
        <v>141</v>
      </c>
    </row>
    <row r="380" spans="2:51" s="6" customFormat="1" ht="15.75" customHeight="1">
      <c r="B380" s="125"/>
      <c r="D380" s="126" t="s">
        <v>926</v>
      </c>
      <c r="E380" s="127"/>
      <c r="F380" s="127" t="s">
        <v>144</v>
      </c>
      <c r="H380" s="128">
        <v>307.78</v>
      </c>
      <c r="L380" s="125"/>
      <c r="M380" s="129"/>
      <c r="T380" s="130"/>
      <c r="AT380" s="131" t="s">
        <v>926</v>
      </c>
      <c r="AU380" s="131" t="s">
        <v>828</v>
      </c>
      <c r="AV380" s="131" t="s">
        <v>828</v>
      </c>
      <c r="AW380" s="131" t="s">
        <v>838</v>
      </c>
      <c r="AX380" s="131" t="s">
        <v>818</v>
      </c>
      <c r="AY380" s="131" t="s">
        <v>858</v>
      </c>
    </row>
    <row r="381" spans="2:51" s="6" customFormat="1" ht="15.75" customHeight="1">
      <c r="B381" s="138"/>
      <c r="D381" s="133" t="s">
        <v>926</v>
      </c>
      <c r="E381" s="139"/>
      <c r="F381" s="140" t="s">
        <v>928</v>
      </c>
      <c r="H381" s="141">
        <v>307.78</v>
      </c>
      <c r="L381" s="138"/>
      <c r="M381" s="152"/>
      <c r="N381" s="153"/>
      <c r="O381" s="153"/>
      <c r="P381" s="153"/>
      <c r="Q381" s="153"/>
      <c r="R381" s="153"/>
      <c r="S381" s="153"/>
      <c r="T381" s="154"/>
      <c r="AT381" s="139" t="s">
        <v>926</v>
      </c>
      <c r="AU381" s="139" t="s">
        <v>828</v>
      </c>
      <c r="AV381" s="139" t="s">
        <v>863</v>
      </c>
      <c r="AW381" s="139" t="s">
        <v>838</v>
      </c>
      <c r="AX381" s="139" t="s">
        <v>824</v>
      </c>
      <c r="AY381" s="139" t="s">
        <v>858</v>
      </c>
    </row>
    <row r="382" spans="2:12" s="6" customFormat="1" ht="7.5" customHeight="1">
      <c r="B382" s="33"/>
      <c r="C382" s="34"/>
      <c r="D382" s="34"/>
      <c r="E382" s="34"/>
      <c r="F382" s="34"/>
      <c r="G382" s="34"/>
      <c r="H382" s="34"/>
      <c r="I382" s="34"/>
      <c r="J382" s="34"/>
      <c r="K382" s="34"/>
      <c r="L382" s="19"/>
    </row>
    <row r="383" s="2" customFormat="1" ht="14.25" customHeight="1"/>
  </sheetData>
  <sheetProtection/>
  <autoFilter ref="C89:K89"/>
  <mergeCells count="9">
    <mergeCell ref="E82:H82"/>
    <mergeCell ref="G1:H1"/>
    <mergeCell ref="L2:V2"/>
    <mergeCell ref="E7:H7"/>
    <mergeCell ref="E9:H9"/>
    <mergeCell ref="E24:H24"/>
    <mergeCell ref="E45:H45"/>
    <mergeCell ref="E47:H47"/>
    <mergeCell ref="E80:H80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V96"/>
  <sheetViews>
    <sheetView showGridLines="0" zoomScale="90" zoomScaleNormal="90" zoomScalePageLayoutView="0" workbookViewId="0" topLeftCell="A1">
      <pane ySplit="1" topLeftCell="A10" activePane="bottomLeft" state="frozen"/>
      <selection pane="topLeft" activeCell="A1" sqref="A1"/>
      <selection pane="bottomLeft" activeCell="I80" sqref="I80:I9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62"/>
      <c r="B1" s="159"/>
      <c r="C1" s="159"/>
      <c r="D1" s="160" t="s">
        <v>755</v>
      </c>
      <c r="E1" s="159"/>
      <c r="F1" s="161" t="s">
        <v>565</v>
      </c>
      <c r="G1" s="322" t="s">
        <v>566</v>
      </c>
      <c r="H1" s="322"/>
      <c r="I1" s="159"/>
      <c r="J1" s="161" t="s">
        <v>567</v>
      </c>
      <c r="K1" s="160" t="s">
        <v>831</v>
      </c>
      <c r="L1" s="161" t="s">
        <v>568</v>
      </c>
      <c r="M1" s="161"/>
      <c r="N1" s="161"/>
      <c r="O1" s="161"/>
      <c r="P1" s="161"/>
      <c r="Q1" s="161"/>
      <c r="R1" s="161"/>
      <c r="S1" s="161"/>
      <c r="T1" s="161"/>
      <c r="U1" s="163"/>
      <c r="V1" s="16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0" t="s">
        <v>759</v>
      </c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2" t="s">
        <v>825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824</v>
      </c>
    </row>
    <row r="4" spans="2:46" s="2" customFormat="1" ht="37.5" customHeight="1">
      <c r="B4" s="10"/>
      <c r="D4" s="11" t="s">
        <v>832</v>
      </c>
      <c r="K4" s="12"/>
      <c r="M4" s="13" t="s">
        <v>764</v>
      </c>
      <c r="AT4" s="2" t="s">
        <v>757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7" t="s">
        <v>768</v>
      </c>
      <c r="K6" s="12"/>
    </row>
    <row r="7" spans="2:11" s="2" customFormat="1" ht="15.75" customHeight="1">
      <c r="B7" s="10"/>
      <c r="E7" s="323" t="str">
        <f>'Rekapitulace stavby'!$K$6</f>
        <v>Snížení energetické náročnosti budov na ulici Nivnická 1017/16 a 564/18 v Ostravě - Mariánských Horách</v>
      </c>
      <c r="F7" s="291"/>
      <c r="G7" s="291"/>
      <c r="H7" s="291"/>
      <c r="K7" s="12"/>
    </row>
    <row r="8" spans="2:11" s="6" customFormat="1" ht="15.75" customHeight="1">
      <c r="B8" s="19"/>
      <c r="D8" s="17" t="s">
        <v>833</v>
      </c>
      <c r="K8" s="22"/>
    </row>
    <row r="9" spans="2:11" s="6" customFormat="1" ht="37.5" customHeight="1">
      <c r="B9" s="19"/>
      <c r="C9" s="278"/>
      <c r="D9" s="278"/>
      <c r="E9" s="327" t="s">
        <v>996</v>
      </c>
      <c r="F9" s="328"/>
      <c r="G9" s="328"/>
      <c r="H9" s="328"/>
      <c r="I9" s="278"/>
      <c r="J9" s="278"/>
      <c r="K9" s="22"/>
    </row>
    <row r="10" spans="2:11" s="6" customFormat="1" ht="14.25" customHeight="1">
      <c r="B10" s="19"/>
      <c r="K10" s="22"/>
    </row>
    <row r="11" spans="2:11" s="6" customFormat="1" ht="15" customHeight="1">
      <c r="B11" s="19"/>
      <c r="D11" s="17" t="s">
        <v>769</v>
      </c>
      <c r="F11" s="15"/>
      <c r="I11" s="17" t="s">
        <v>770</v>
      </c>
      <c r="J11" s="15"/>
      <c r="K11" s="22"/>
    </row>
    <row r="12" spans="2:11" s="6" customFormat="1" ht="15" customHeight="1">
      <c r="B12" s="19"/>
      <c r="D12" s="17" t="s">
        <v>771</v>
      </c>
      <c r="F12" s="15" t="s">
        <v>1000</v>
      </c>
      <c r="I12" s="17" t="s">
        <v>772</v>
      </c>
      <c r="J12" s="42">
        <f>'Rekapitulace stavby'!$AN$8</f>
        <v>42189</v>
      </c>
      <c r="K12" s="22"/>
    </row>
    <row r="13" spans="2:11" s="6" customFormat="1" ht="12" customHeight="1">
      <c r="B13" s="19"/>
      <c r="K13" s="22"/>
    </row>
    <row r="14" spans="2:11" s="6" customFormat="1" ht="15" customHeight="1">
      <c r="B14" s="19"/>
      <c r="D14" s="17" t="s">
        <v>773</v>
      </c>
      <c r="F14" s="51" t="s">
        <v>1001</v>
      </c>
      <c r="I14" s="17" t="s">
        <v>774</v>
      </c>
      <c r="J14" s="15" t="s">
        <v>1008</v>
      </c>
      <c r="K14" s="22"/>
    </row>
    <row r="15" spans="2:11" s="6" customFormat="1" ht="18.75" customHeight="1">
      <c r="B15" s="19"/>
      <c r="E15" s="15" t="str">
        <f>IF('Rekapitulace stavby'!$E$11="","",'Rekapitulace stavby'!$E$11)</f>
        <v> </v>
      </c>
      <c r="I15" s="17" t="s">
        <v>776</v>
      </c>
      <c r="J15" s="15">
        <f>IF('Rekapitulace stavby'!$AN$11="","",'Rekapitulace stavby'!$AN$11)</f>
      </c>
      <c r="K15" s="22"/>
    </row>
    <row r="16" spans="2:11" s="6" customFormat="1" ht="7.5" customHeight="1">
      <c r="B16" s="19"/>
      <c r="K16" s="22"/>
    </row>
    <row r="17" spans="2:11" s="6" customFormat="1" ht="15" customHeight="1">
      <c r="B17" s="19"/>
      <c r="D17" s="17" t="s">
        <v>777</v>
      </c>
      <c r="I17" s="17" t="s">
        <v>774</v>
      </c>
      <c r="J17" s="15"/>
      <c r="K17" s="22"/>
    </row>
    <row r="18" spans="2:11" s="6" customFormat="1" ht="18.75" customHeight="1">
      <c r="B18" s="19"/>
      <c r="E18" s="15" t="s">
        <v>778</v>
      </c>
      <c r="I18" s="17" t="s">
        <v>776</v>
      </c>
      <c r="J18" s="15"/>
      <c r="K18" s="22"/>
    </row>
    <row r="19" spans="2:11" s="6" customFormat="1" ht="7.5" customHeight="1">
      <c r="B19" s="19"/>
      <c r="K19" s="22"/>
    </row>
    <row r="20" spans="2:11" s="6" customFormat="1" ht="15" customHeight="1">
      <c r="B20" s="19"/>
      <c r="D20" s="17" t="s">
        <v>779</v>
      </c>
      <c r="F20" s="51" t="s">
        <v>904</v>
      </c>
      <c r="I20" s="17" t="s">
        <v>1002</v>
      </c>
      <c r="J20" s="15" t="s">
        <v>1009</v>
      </c>
      <c r="K20" s="22"/>
    </row>
    <row r="21" spans="2:11" s="6" customFormat="1" ht="18.75" customHeight="1">
      <c r="B21" s="19"/>
      <c r="E21" s="15"/>
      <c r="I21" s="17" t="s">
        <v>776</v>
      </c>
      <c r="J21" s="15"/>
      <c r="K21" s="22"/>
    </row>
    <row r="22" spans="2:11" s="6" customFormat="1" ht="7.5" customHeight="1">
      <c r="B22" s="19"/>
      <c r="K22" s="22"/>
    </row>
    <row r="23" spans="2:11" s="6" customFormat="1" ht="15" customHeight="1">
      <c r="B23" s="19"/>
      <c r="D23" s="17" t="s">
        <v>780</v>
      </c>
      <c r="K23" s="22"/>
    </row>
    <row r="24" spans="2:11" s="71" customFormat="1" ht="80.25" customHeight="1">
      <c r="B24" s="72"/>
      <c r="E24" s="315" t="s">
        <v>782</v>
      </c>
      <c r="F24" s="326"/>
      <c r="G24" s="326"/>
      <c r="H24" s="326"/>
      <c r="K24" s="73"/>
    </row>
    <row r="25" spans="2:11" s="6" customFormat="1" ht="7.5" customHeight="1">
      <c r="B25" s="19"/>
      <c r="K25" s="22"/>
    </row>
    <row r="26" spans="2:11" s="6" customFormat="1" ht="7.5" customHeight="1">
      <c r="B26" s="19"/>
      <c r="D26" s="43"/>
      <c r="E26" s="43"/>
      <c r="F26" s="43"/>
      <c r="G26" s="43"/>
      <c r="H26" s="43"/>
      <c r="I26" s="43"/>
      <c r="J26" s="43"/>
      <c r="K26" s="74"/>
    </row>
    <row r="27" spans="2:11" s="6" customFormat="1" ht="26.25" customHeight="1">
      <c r="B27" s="19"/>
      <c r="C27" s="278"/>
      <c r="D27" s="279" t="s">
        <v>784</v>
      </c>
      <c r="E27" s="278"/>
      <c r="F27" s="278"/>
      <c r="G27" s="278"/>
      <c r="H27" s="278"/>
      <c r="I27" s="278"/>
      <c r="J27" s="280">
        <f>ROUNDUP($J$78,2)</f>
        <v>0</v>
      </c>
      <c r="K27" s="22"/>
    </row>
    <row r="28" spans="2:11" s="6" customFormat="1" ht="7.5" customHeight="1">
      <c r="B28" s="19"/>
      <c r="D28" s="43"/>
      <c r="E28" s="43"/>
      <c r="F28" s="43"/>
      <c r="G28" s="43"/>
      <c r="H28" s="43"/>
      <c r="I28" s="43"/>
      <c r="J28" s="43"/>
      <c r="K28" s="74"/>
    </row>
    <row r="29" spans="2:11" s="6" customFormat="1" ht="15" customHeight="1">
      <c r="B29" s="19"/>
      <c r="F29" s="23" t="s">
        <v>786</v>
      </c>
      <c r="I29" s="23" t="s">
        <v>785</v>
      </c>
      <c r="J29" s="23" t="s">
        <v>787</v>
      </c>
      <c r="K29" s="22"/>
    </row>
    <row r="30" spans="2:11" s="6" customFormat="1" ht="15" customHeight="1">
      <c r="B30" s="19"/>
      <c r="D30" s="25" t="s">
        <v>788</v>
      </c>
      <c r="E30" s="25" t="s">
        <v>789</v>
      </c>
      <c r="F30" s="75">
        <f>ROUNDUP(SUM($BE$78:$BE$95),2)</f>
        <v>0</v>
      </c>
      <c r="I30" s="76">
        <v>0.21</v>
      </c>
      <c r="J30" s="75">
        <f>ROUNDUP(ROUNDUP((SUM($BE$78:$BE$95)),2)*$I$30,1)</f>
        <v>0</v>
      </c>
      <c r="K30" s="22"/>
    </row>
    <row r="31" spans="2:11" s="6" customFormat="1" ht="15" customHeight="1">
      <c r="B31" s="19"/>
      <c r="E31" s="25" t="s">
        <v>790</v>
      </c>
      <c r="F31" s="75">
        <f>ROUNDUP(SUM($BF$78:$BF$95),2)</f>
        <v>0</v>
      </c>
      <c r="I31" s="76">
        <v>0.15</v>
      </c>
      <c r="J31" s="75">
        <f>ROUNDUP(ROUNDUP((SUM($BF$78:$BF$95)),2)*$I$31,1)</f>
        <v>0</v>
      </c>
      <c r="K31" s="22"/>
    </row>
    <row r="32" spans="2:11" s="6" customFormat="1" ht="15" customHeight="1" hidden="1">
      <c r="B32" s="19"/>
      <c r="E32" s="25" t="s">
        <v>791</v>
      </c>
      <c r="F32" s="75">
        <f>ROUNDUP(SUM($BG$78:$BG$95),2)</f>
        <v>0</v>
      </c>
      <c r="I32" s="76">
        <v>0.21</v>
      </c>
      <c r="J32" s="75">
        <v>0</v>
      </c>
      <c r="K32" s="22"/>
    </row>
    <row r="33" spans="2:11" s="6" customFormat="1" ht="15" customHeight="1" hidden="1">
      <c r="B33" s="19"/>
      <c r="E33" s="25" t="s">
        <v>792</v>
      </c>
      <c r="F33" s="75">
        <f>ROUNDUP(SUM($BH$78:$BH$95),2)</f>
        <v>0</v>
      </c>
      <c r="I33" s="76">
        <v>0.15</v>
      </c>
      <c r="J33" s="75">
        <v>0</v>
      </c>
      <c r="K33" s="22"/>
    </row>
    <row r="34" spans="2:11" s="6" customFormat="1" ht="15" customHeight="1" hidden="1">
      <c r="B34" s="19"/>
      <c r="E34" s="25" t="s">
        <v>793</v>
      </c>
      <c r="F34" s="75">
        <f>ROUNDUP(SUM($BI$78:$BI$95),2)</f>
        <v>0</v>
      </c>
      <c r="I34" s="76">
        <v>0</v>
      </c>
      <c r="J34" s="75">
        <v>0</v>
      </c>
      <c r="K34" s="22"/>
    </row>
    <row r="35" spans="2:11" s="6" customFormat="1" ht="7.5" customHeight="1">
      <c r="B35" s="19"/>
      <c r="K35" s="22"/>
    </row>
    <row r="36" spans="2:11" s="6" customFormat="1" ht="26.25" customHeight="1">
      <c r="B36" s="19"/>
      <c r="C36" s="27"/>
      <c r="D36" s="28" t="s">
        <v>794</v>
      </c>
      <c r="E36" s="29"/>
      <c r="F36" s="29"/>
      <c r="G36" s="77" t="s">
        <v>795</v>
      </c>
      <c r="H36" s="30" t="s">
        <v>796</v>
      </c>
      <c r="I36" s="29"/>
      <c r="J36" s="31">
        <f>SUM($J$27:$J$34)</f>
        <v>0</v>
      </c>
      <c r="K36" s="78"/>
    </row>
    <row r="37" spans="2:11" s="6" customFormat="1" ht="15" customHeight="1">
      <c r="B37" s="33"/>
      <c r="C37" s="34"/>
      <c r="D37" s="34"/>
      <c r="E37" s="34"/>
      <c r="F37" s="34"/>
      <c r="G37" s="34"/>
      <c r="H37" s="34"/>
      <c r="I37" s="34"/>
      <c r="J37" s="34"/>
      <c r="K37" s="35"/>
    </row>
    <row r="41" spans="2:11" s="6" customFormat="1" ht="7.5" customHeight="1">
      <c r="B41" s="36"/>
      <c r="C41" s="37"/>
      <c r="D41" s="37"/>
      <c r="E41" s="37"/>
      <c r="F41" s="37"/>
      <c r="G41" s="37"/>
      <c r="H41" s="37"/>
      <c r="I41" s="37"/>
      <c r="J41" s="37"/>
      <c r="K41" s="79"/>
    </row>
    <row r="42" spans="2:11" s="6" customFormat="1" ht="37.5" customHeight="1">
      <c r="B42" s="19"/>
      <c r="C42" s="11" t="s">
        <v>834</v>
      </c>
      <c r="K42" s="22"/>
    </row>
    <row r="43" spans="2:11" s="6" customFormat="1" ht="7.5" customHeight="1">
      <c r="B43" s="19"/>
      <c r="K43" s="22"/>
    </row>
    <row r="44" spans="2:11" s="6" customFormat="1" ht="15" customHeight="1">
      <c r="B44" s="19"/>
      <c r="C44" s="17" t="s">
        <v>768</v>
      </c>
      <c r="K44" s="22"/>
    </row>
    <row r="45" spans="2:11" s="6" customFormat="1" ht="16.5" customHeight="1">
      <c r="B45" s="19"/>
      <c r="E45" s="323" t="str">
        <f>$E$7</f>
        <v>Snížení energetické náročnosti budov na ulici Nivnická 1017/16 a 564/18 v Ostravě - Mariánských Horách</v>
      </c>
      <c r="F45" s="295"/>
      <c r="G45" s="295"/>
      <c r="H45" s="295"/>
      <c r="K45" s="22"/>
    </row>
    <row r="46" spans="2:11" s="6" customFormat="1" ht="15" customHeight="1">
      <c r="B46" s="19"/>
      <c r="C46" s="17" t="s">
        <v>833</v>
      </c>
      <c r="K46" s="22"/>
    </row>
    <row r="47" spans="2:11" s="6" customFormat="1" ht="19.5" customHeight="1">
      <c r="B47" s="19"/>
      <c r="E47" s="296" t="str">
        <f>$E$9</f>
        <v>VRN - nezpůsobilé výdaje část 1.</v>
      </c>
      <c r="F47" s="295"/>
      <c r="G47" s="295"/>
      <c r="H47" s="295"/>
      <c r="K47" s="22"/>
    </row>
    <row r="48" spans="2:11" s="6" customFormat="1" ht="7.5" customHeight="1">
      <c r="B48" s="19"/>
      <c r="K48" s="22"/>
    </row>
    <row r="49" spans="2:11" s="6" customFormat="1" ht="18.75" customHeight="1">
      <c r="B49" s="19"/>
      <c r="C49" s="17" t="s">
        <v>771</v>
      </c>
      <c r="F49" s="15" t="str">
        <f>$F$12</f>
        <v>Nivnická 1017/16 a 564/18, Ostrava - Mariánské Hory</v>
      </c>
      <c r="I49" s="17" t="s">
        <v>772</v>
      </c>
      <c r="J49" s="42">
        <f>IF($J$12="","",$J$12)</f>
        <v>42189</v>
      </c>
      <c r="K49" s="22"/>
    </row>
    <row r="50" spans="2:11" s="6" customFormat="1" ht="7.5" customHeight="1">
      <c r="B50" s="19"/>
      <c r="K50" s="22"/>
    </row>
    <row r="51" spans="2:11" s="6" customFormat="1" ht="15.75" customHeight="1">
      <c r="B51" s="19"/>
      <c r="C51" s="17" t="s">
        <v>773</v>
      </c>
      <c r="F51" s="15" t="s">
        <v>1001</v>
      </c>
      <c r="I51" s="17" t="s">
        <v>779</v>
      </c>
      <c r="J51" s="15" t="s">
        <v>904</v>
      </c>
      <c r="K51" s="22"/>
    </row>
    <row r="52" spans="2:11" s="6" customFormat="1" ht="15" customHeight="1">
      <c r="B52" s="19"/>
      <c r="C52" s="17" t="s">
        <v>777</v>
      </c>
      <c r="F52" s="15" t="str">
        <f>IF($E$18="","",$E$18)</f>
        <v>Na základě výběrového řízení</v>
      </c>
      <c r="K52" s="22"/>
    </row>
    <row r="53" spans="2:11" s="6" customFormat="1" ht="11.25" customHeight="1">
      <c r="B53" s="19"/>
      <c r="K53" s="22"/>
    </row>
    <row r="54" spans="2:11" s="6" customFormat="1" ht="30" customHeight="1">
      <c r="B54" s="19"/>
      <c r="C54" s="80" t="s">
        <v>835</v>
      </c>
      <c r="D54" s="27"/>
      <c r="E54" s="27"/>
      <c r="F54" s="27"/>
      <c r="G54" s="27"/>
      <c r="H54" s="27"/>
      <c r="I54" s="27"/>
      <c r="J54" s="81" t="s">
        <v>836</v>
      </c>
      <c r="K54" s="32"/>
    </row>
    <row r="55" spans="2:11" s="6" customFormat="1" ht="11.25" customHeight="1">
      <c r="B55" s="19"/>
      <c r="K55" s="22"/>
    </row>
    <row r="56" spans="2:47" s="6" customFormat="1" ht="30" customHeight="1">
      <c r="B56" s="19"/>
      <c r="C56" s="53" t="s">
        <v>837</v>
      </c>
      <c r="J56" s="54">
        <f>$J$78</f>
        <v>0</v>
      </c>
      <c r="K56" s="22"/>
      <c r="AU56" s="6" t="s">
        <v>838</v>
      </c>
    </row>
    <row r="57" spans="2:11" s="60" customFormat="1" ht="25.5" customHeight="1">
      <c r="B57" s="82"/>
      <c r="D57" s="83" t="s">
        <v>839</v>
      </c>
      <c r="E57" s="83"/>
      <c r="F57" s="83"/>
      <c r="G57" s="83"/>
      <c r="H57" s="83"/>
      <c r="I57" s="83"/>
      <c r="J57" s="84">
        <f>$J$79</f>
        <v>0</v>
      </c>
      <c r="K57" s="85"/>
    </row>
    <row r="58" spans="2:11" s="60" customFormat="1" ht="25.5" customHeight="1">
      <c r="B58" s="82"/>
      <c r="D58" s="83" t="s">
        <v>840</v>
      </c>
      <c r="E58" s="83"/>
      <c r="F58" s="83"/>
      <c r="G58" s="83"/>
      <c r="H58" s="83"/>
      <c r="I58" s="83"/>
      <c r="J58" s="84">
        <f>$J$83</f>
        <v>0</v>
      </c>
      <c r="K58" s="85"/>
    </row>
    <row r="59" spans="2:11" s="6" customFormat="1" ht="22.5" customHeight="1">
      <c r="B59" s="19"/>
      <c r="K59" s="22"/>
    </row>
    <row r="60" spans="2:11" s="6" customFormat="1" ht="7.5" customHeight="1">
      <c r="B60" s="33"/>
      <c r="C60" s="34"/>
      <c r="D60" s="34"/>
      <c r="E60" s="34"/>
      <c r="F60" s="34"/>
      <c r="G60" s="34"/>
      <c r="H60" s="34"/>
      <c r="I60" s="34"/>
      <c r="J60" s="34"/>
      <c r="K60" s="35"/>
    </row>
    <row r="64" spans="2:12" s="6" customFormat="1" ht="7.5" customHeight="1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9"/>
    </row>
    <row r="65" spans="2:12" s="6" customFormat="1" ht="37.5" customHeight="1">
      <c r="B65" s="19"/>
      <c r="C65" s="11" t="s">
        <v>841</v>
      </c>
      <c r="L65" s="19"/>
    </row>
    <row r="66" spans="2:12" s="6" customFormat="1" ht="7.5" customHeight="1">
      <c r="B66" s="19"/>
      <c r="L66" s="19"/>
    </row>
    <row r="67" spans="2:12" s="6" customFormat="1" ht="15" customHeight="1">
      <c r="B67" s="19"/>
      <c r="C67" s="17" t="s">
        <v>768</v>
      </c>
      <c r="L67" s="19"/>
    </row>
    <row r="68" spans="2:12" s="6" customFormat="1" ht="16.5" customHeight="1">
      <c r="B68" s="19"/>
      <c r="E68" s="323" t="str">
        <f>$E$7</f>
        <v>Snížení energetické náročnosti budov na ulici Nivnická 1017/16 a 564/18 v Ostravě - Mariánských Horách</v>
      </c>
      <c r="F68" s="295"/>
      <c r="G68" s="295"/>
      <c r="H68" s="295"/>
      <c r="L68" s="19"/>
    </row>
    <row r="69" spans="2:12" s="6" customFormat="1" ht="15" customHeight="1">
      <c r="B69" s="19"/>
      <c r="C69" s="17" t="s">
        <v>833</v>
      </c>
      <c r="L69" s="19"/>
    </row>
    <row r="70" spans="2:12" s="6" customFormat="1" ht="19.5" customHeight="1">
      <c r="B70" s="19"/>
      <c r="E70" s="296" t="s">
        <v>995</v>
      </c>
      <c r="F70" s="295"/>
      <c r="G70" s="295"/>
      <c r="H70" s="295"/>
      <c r="L70" s="19"/>
    </row>
    <row r="71" spans="2:12" s="6" customFormat="1" ht="7.5" customHeight="1">
      <c r="B71" s="19"/>
      <c r="L71" s="19"/>
    </row>
    <row r="72" spans="2:12" s="6" customFormat="1" ht="18.75" customHeight="1">
      <c r="B72" s="19"/>
      <c r="C72" s="17" t="s">
        <v>771</v>
      </c>
      <c r="F72" s="15" t="str">
        <f>$F$12</f>
        <v>Nivnická 1017/16 a 564/18, Ostrava - Mariánské Hory</v>
      </c>
      <c r="I72" s="17" t="s">
        <v>772</v>
      </c>
      <c r="J72" s="42">
        <f>IF($J$12="","",$J$12)</f>
        <v>42189</v>
      </c>
      <c r="L72" s="19"/>
    </row>
    <row r="73" spans="2:12" s="6" customFormat="1" ht="7.5" customHeight="1">
      <c r="B73" s="19"/>
      <c r="L73" s="19"/>
    </row>
    <row r="74" spans="2:12" s="6" customFormat="1" ht="15.75" customHeight="1">
      <c r="B74" s="19"/>
      <c r="C74" s="17" t="s">
        <v>773</v>
      </c>
      <c r="F74" s="15" t="s">
        <v>1001</v>
      </c>
      <c r="I74" s="17" t="s">
        <v>779</v>
      </c>
      <c r="J74" s="15" t="s">
        <v>904</v>
      </c>
      <c r="K74" s="22"/>
      <c r="L74" s="19"/>
    </row>
    <row r="75" spans="2:12" s="6" customFormat="1" ht="15" customHeight="1">
      <c r="B75" s="19"/>
      <c r="C75" s="17" t="s">
        <v>777</v>
      </c>
      <c r="F75" s="15" t="str">
        <f>IF($E$18="","",$E$18)</f>
        <v>Na základě výběrového řízení</v>
      </c>
      <c r="L75" s="19"/>
    </row>
    <row r="76" spans="2:12" s="6" customFormat="1" ht="11.25" customHeight="1">
      <c r="B76" s="19"/>
      <c r="L76" s="19"/>
    </row>
    <row r="77" spans="2:20" s="86" customFormat="1" ht="30" customHeight="1">
      <c r="B77" s="87"/>
      <c r="C77" s="88" t="s">
        <v>842</v>
      </c>
      <c r="D77" s="89" t="s">
        <v>803</v>
      </c>
      <c r="E77" s="89" t="s">
        <v>799</v>
      </c>
      <c r="F77" s="89" t="s">
        <v>843</v>
      </c>
      <c r="G77" s="89" t="s">
        <v>844</v>
      </c>
      <c r="H77" s="89" t="s">
        <v>845</v>
      </c>
      <c r="I77" s="89" t="s">
        <v>846</v>
      </c>
      <c r="J77" s="89" t="s">
        <v>847</v>
      </c>
      <c r="K77" s="90" t="s">
        <v>848</v>
      </c>
      <c r="L77" s="87"/>
      <c r="M77" s="48" t="s">
        <v>849</v>
      </c>
      <c r="N77" s="49" t="s">
        <v>788</v>
      </c>
      <c r="O77" s="49" t="s">
        <v>850</v>
      </c>
      <c r="P77" s="49" t="s">
        <v>851</v>
      </c>
      <c r="Q77" s="49" t="s">
        <v>852</v>
      </c>
      <c r="R77" s="49" t="s">
        <v>853</v>
      </c>
      <c r="S77" s="49" t="s">
        <v>854</v>
      </c>
      <c r="T77" s="50" t="s">
        <v>855</v>
      </c>
    </row>
    <row r="78" spans="2:63" s="6" customFormat="1" ht="30" customHeight="1">
      <c r="B78" s="19"/>
      <c r="C78" s="53" t="s">
        <v>837</v>
      </c>
      <c r="J78" s="91">
        <f>$BK$78</f>
        <v>0</v>
      </c>
      <c r="L78" s="19"/>
      <c r="M78" s="52"/>
      <c r="N78" s="43"/>
      <c r="O78" s="43"/>
      <c r="P78" s="92">
        <f>$P$79+$P$83</f>
        <v>0</v>
      </c>
      <c r="Q78" s="43"/>
      <c r="R78" s="92">
        <f>$R$79+$R$83</f>
        <v>0</v>
      </c>
      <c r="S78" s="43"/>
      <c r="T78" s="93">
        <f>$T$79+$T$83</f>
        <v>0</v>
      </c>
      <c r="AT78" s="6" t="s">
        <v>817</v>
      </c>
      <c r="AU78" s="6" t="s">
        <v>838</v>
      </c>
      <c r="BK78" s="94">
        <f>$BK$79+$BK$83</f>
        <v>0</v>
      </c>
    </row>
    <row r="79" spans="2:63" s="95" customFormat="1" ht="37.5" customHeight="1">
      <c r="B79" s="96"/>
      <c r="D79" s="97" t="s">
        <v>817</v>
      </c>
      <c r="E79" s="98" t="s">
        <v>856</v>
      </c>
      <c r="F79" s="98" t="s">
        <v>857</v>
      </c>
      <c r="J79" s="99">
        <f>$BK$79</f>
        <v>0</v>
      </c>
      <c r="L79" s="96"/>
      <c r="M79" s="100"/>
      <c r="P79" s="101">
        <f>SUM($P$80:$P$82)</f>
        <v>0</v>
      </c>
      <c r="R79" s="101">
        <f>SUM($R$80:$R$82)</f>
        <v>0</v>
      </c>
      <c r="T79" s="102">
        <f>SUM($T$80:$T$82)</f>
        <v>0</v>
      </c>
      <c r="AR79" s="97" t="s">
        <v>824</v>
      </c>
      <c r="AT79" s="97" t="s">
        <v>817</v>
      </c>
      <c r="AU79" s="97" t="s">
        <v>818</v>
      </c>
      <c r="AY79" s="97" t="s">
        <v>858</v>
      </c>
      <c r="BK79" s="103">
        <f>SUM($BK$80:$BK$82)</f>
        <v>0</v>
      </c>
    </row>
    <row r="80" spans="2:65" s="6" customFormat="1" ht="39" customHeight="1">
      <c r="B80" s="19"/>
      <c r="C80" s="104" t="s">
        <v>824</v>
      </c>
      <c r="D80" s="104" t="s">
        <v>859</v>
      </c>
      <c r="E80" s="105" t="s">
        <v>860</v>
      </c>
      <c r="F80" s="106" t="s">
        <v>861</v>
      </c>
      <c r="G80" s="107" t="s">
        <v>862</v>
      </c>
      <c r="H80" s="108">
        <v>1</v>
      </c>
      <c r="I80" s="109"/>
      <c r="J80" s="109">
        <f>ROUND($I$80*$H$80,2)</f>
        <v>0</v>
      </c>
      <c r="K80" s="106"/>
      <c r="L80" s="19"/>
      <c r="M80" s="110"/>
      <c r="N80" s="111" t="s">
        <v>790</v>
      </c>
      <c r="O80" s="112">
        <v>0</v>
      </c>
      <c r="P80" s="112">
        <f>$O$80*$H$80</f>
        <v>0</v>
      </c>
      <c r="Q80" s="112">
        <v>0</v>
      </c>
      <c r="R80" s="112">
        <f>$Q$80*$H$80</f>
        <v>0</v>
      </c>
      <c r="S80" s="112">
        <v>0</v>
      </c>
      <c r="T80" s="113">
        <f>$S$80*$H$80</f>
        <v>0</v>
      </c>
      <c r="AR80" s="71" t="s">
        <v>863</v>
      </c>
      <c r="AT80" s="71" t="s">
        <v>859</v>
      </c>
      <c r="AU80" s="71" t="s">
        <v>824</v>
      </c>
      <c r="AY80" s="6" t="s">
        <v>858</v>
      </c>
      <c r="BE80" s="114">
        <f>IF($N$80="základní",$J$80,0)</f>
        <v>0</v>
      </c>
      <c r="BF80" s="114">
        <f>IF($N$80="snížená",$J$80,0)</f>
        <v>0</v>
      </c>
      <c r="BG80" s="114">
        <f>IF($N$80="zákl. přenesená",$J$80,0)</f>
        <v>0</v>
      </c>
      <c r="BH80" s="114">
        <f>IF($N$80="sníž. přenesená",$J$80,0)</f>
        <v>0</v>
      </c>
      <c r="BI80" s="114">
        <f>IF($N$80="nulová",$J$80,0)</f>
        <v>0</v>
      </c>
      <c r="BJ80" s="71" t="s">
        <v>828</v>
      </c>
      <c r="BK80" s="114">
        <f>ROUND($I$80*$H$80,2)</f>
        <v>0</v>
      </c>
      <c r="BL80" s="71" t="s">
        <v>863</v>
      </c>
      <c r="BM80" s="71" t="s">
        <v>824</v>
      </c>
    </row>
    <row r="81" spans="2:65" s="6" customFormat="1" ht="27" customHeight="1">
      <c r="B81" s="19"/>
      <c r="C81" s="107" t="s">
        <v>828</v>
      </c>
      <c r="D81" s="107" t="s">
        <v>859</v>
      </c>
      <c r="E81" s="105" t="s">
        <v>864</v>
      </c>
      <c r="F81" s="106" t="s">
        <v>865</v>
      </c>
      <c r="G81" s="107" t="s">
        <v>862</v>
      </c>
      <c r="H81" s="108">
        <v>1</v>
      </c>
      <c r="I81" s="109"/>
      <c r="J81" s="109">
        <f>ROUND($I$81*$H$81,2)</f>
        <v>0</v>
      </c>
      <c r="K81" s="106"/>
      <c r="L81" s="19"/>
      <c r="M81" s="110"/>
      <c r="N81" s="111" t="s">
        <v>790</v>
      </c>
      <c r="O81" s="112">
        <v>0</v>
      </c>
      <c r="P81" s="112">
        <f>$O$81*$H$81</f>
        <v>0</v>
      </c>
      <c r="Q81" s="112">
        <v>0</v>
      </c>
      <c r="R81" s="112">
        <f>$Q$81*$H$81</f>
        <v>0</v>
      </c>
      <c r="S81" s="112">
        <v>0</v>
      </c>
      <c r="T81" s="113">
        <f>$S$81*$H$81</f>
        <v>0</v>
      </c>
      <c r="AR81" s="71" t="s">
        <v>863</v>
      </c>
      <c r="AT81" s="71" t="s">
        <v>859</v>
      </c>
      <c r="AU81" s="71" t="s">
        <v>824</v>
      </c>
      <c r="AY81" s="71" t="s">
        <v>858</v>
      </c>
      <c r="BE81" s="114">
        <f>IF($N$81="základní",$J$81,0)</f>
        <v>0</v>
      </c>
      <c r="BF81" s="114">
        <f>IF($N$81="snížená",$J$81,0)</f>
        <v>0</v>
      </c>
      <c r="BG81" s="114">
        <f>IF($N$81="zákl. přenesená",$J$81,0)</f>
        <v>0</v>
      </c>
      <c r="BH81" s="114">
        <f>IF($N$81="sníž. přenesená",$J$81,0)</f>
        <v>0</v>
      </c>
      <c r="BI81" s="114">
        <f>IF($N$81="nulová",$J$81,0)</f>
        <v>0</v>
      </c>
      <c r="BJ81" s="71" t="s">
        <v>828</v>
      </c>
      <c r="BK81" s="114">
        <f>ROUND($I$81*$H$81,2)</f>
        <v>0</v>
      </c>
      <c r="BL81" s="71" t="s">
        <v>863</v>
      </c>
      <c r="BM81" s="71" t="s">
        <v>828</v>
      </c>
    </row>
    <row r="82" spans="2:65" s="6" customFormat="1" ht="27" customHeight="1">
      <c r="B82" s="19"/>
      <c r="C82" s="107" t="s">
        <v>829</v>
      </c>
      <c r="D82" s="107" t="s">
        <v>859</v>
      </c>
      <c r="E82" s="105" t="s">
        <v>866</v>
      </c>
      <c r="F82" s="106" t="s">
        <v>867</v>
      </c>
      <c r="G82" s="107" t="s">
        <v>862</v>
      </c>
      <c r="H82" s="108">
        <v>1</v>
      </c>
      <c r="I82" s="109"/>
      <c r="J82" s="109">
        <f>ROUND($I$82*$H$82,2)</f>
        <v>0</v>
      </c>
      <c r="K82" s="106"/>
      <c r="L82" s="19"/>
      <c r="M82" s="110"/>
      <c r="N82" s="111" t="s">
        <v>790</v>
      </c>
      <c r="O82" s="112">
        <v>0</v>
      </c>
      <c r="P82" s="112">
        <f>$O$82*$H$82</f>
        <v>0</v>
      </c>
      <c r="Q82" s="112">
        <v>0</v>
      </c>
      <c r="R82" s="112">
        <f>$Q$82*$H$82</f>
        <v>0</v>
      </c>
      <c r="S82" s="112">
        <v>0</v>
      </c>
      <c r="T82" s="113">
        <f>$S$82*$H$82</f>
        <v>0</v>
      </c>
      <c r="AR82" s="71" t="s">
        <v>863</v>
      </c>
      <c r="AT82" s="71" t="s">
        <v>859</v>
      </c>
      <c r="AU82" s="71" t="s">
        <v>824</v>
      </c>
      <c r="AY82" s="71" t="s">
        <v>858</v>
      </c>
      <c r="BE82" s="114">
        <f>IF($N$82="základní",$J$82,0)</f>
        <v>0</v>
      </c>
      <c r="BF82" s="114">
        <f>IF($N$82="snížená",$J$82,0)</f>
        <v>0</v>
      </c>
      <c r="BG82" s="114">
        <f>IF($N$82="zákl. přenesená",$J$82,0)</f>
        <v>0</v>
      </c>
      <c r="BH82" s="114">
        <f>IF($N$82="sníž. přenesená",$J$82,0)</f>
        <v>0</v>
      </c>
      <c r="BI82" s="114">
        <f>IF($N$82="nulová",$J$82,0)</f>
        <v>0</v>
      </c>
      <c r="BJ82" s="71" t="s">
        <v>828</v>
      </c>
      <c r="BK82" s="114">
        <f>ROUND($I$82*$H$82,2)</f>
        <v>0</v>
      </c>
      <c r="BL82" s="71" t="s">
        <v>863</v>
      </c>
      <c r="BM82" s="71" t="s">
        <v>829</v>
      </c>
    </row>
    <row r="83" spans="2:63" s="95" customFormat="1" ht="37.5" customHeight="1">
      <c r="B83" s="96"/>
      <c r="D83" s="97" t="s">
        <v>817</v>
      </c>
      <c r="E83" s="98" t="s">
        <v>868</v>
      </c>
      <c r="F83" s="98" t="s">
        <v>869</v>
      </c>
      <c r="J83" s="99">
        <f>$BK$83</f>
        <v>0</v>
      </c>
      <c r="L83" s="96"/>
      <c r="M83" s="100"/>
      <c r="P83" s="101">
        <f>SUM($P$84:$P$95)</f>
        <v>0</v>
      </c>
      <c r="R83" s="101">
        <f>SUM($R$84:$R$95)</f>
        <v>0</v>
      </c>
      <c r="T83" s="102">
        <f>SUM($T$84:$T$95)</f>
        <v>0</v>
      </c>
      <c r="AR83" s="97" t="s">
        <v>824</v>
      </c>
      <c r="AT83" s="97" t="s">
        <v>817</v>
      </c>
      <c r="AU83" s="97" t="s">
        <v>818</v>
      </c>
      <c r="AY83" s="97" t="s">
        <v>858</v>
      </c>
      <c r="BK83" s="103">
        <f>SUM($BK$84:$BK$95)</f>
        <v>0</v>
      </c>
    </row>
    <row r="84" spans="2:65" s="6" customFormat="1" ht="27" customHeight="1">
      <c r="B84" s="19"/>
      <c r="C84" s="107" t="s">
        <v>863</v>
      </c>
      <c r="D84" s="107" t="s">
        <v>859</v>
      </c>
      <c r="E84" s="105" t="s">
        <v>870</v>
      </c>
      <c r="F84" s="106" t="s">
        <v>871</v>
      </c>
      <c r="G84" s="107" t="s">
        <v>862</v>
      </c>
      <c r="H84" s="108">
        <v>1</v>
      </c>
      <c r="I84" s="109"/>
      <c r="J84" s="109">
        <f>ROUND($I$84*$H$84,2)</f>
        <v>0</v>
      </c>
      <c r="K84" s="106"/>
      <c r="L84" s="19"/>
      <c r="M84" s="110"/>
      <c r="N84" s="111" t="s">
        <v>790</v>
      </c>
      <c r="O84" s="112">
        <v>0</v>
      </c>
      <c r="P84" s="112">
        <f>$O$84*$H$84</f>
        <v>0</v>
      </c>
      <c r="Q84" s="112">
        <v>0</v>
      </c>
      <c r="R84" s="112">
        <f>$Q$84*$H$84</f>
        <v>0</v>
      </c>
      <c r="S84" s="112">
        <v>0</v>
      </c>
      <c r="T84" s="113">
        <f>$S$84*$H$84</f>
        <v>0</v>
      </c>
      <c r="AR84" s="71" t="s">
        <v>863</v>
      </c>
      <c r="AT84" s="71" t="s">
        <v>859</v>
      </c>
      <c r="AU84" s="71" t="s">
        <v>824</v>
      </c>
      <c r="AY84" s="71" t="s">
        <v>858</v>
      </c>
      <c r="BE84" s="114">
        <f>IF($N$84="základní",$J$84,0)</f>
        <v>0</v>
      </c>
      <c r="BF84" s="114">
        <f>IF($N$84="snížená",$J$84,0)</f>
        <v>0</v>
      </c>
      <c r="BG84" s="114">
        <f>IF($N$84="zákl. přenesená",$J$84,0)</f>
        <v>0</v>
      </c>
      <c r="BH84" s="114">
        <f>IF($N$84="sníž. přenesená",$J$84,0)</f>
        <v>0</v>
      </c>
      <c r="BI84" s="114">
        <f>IF($N$84="nulová",$J$84,0)</f>
        <v>0</v>
      </c>
      <c r="BJ84" s="71" t="s">
        <v>828</v>
      </c>
      <c r="BK84" s="114">
        <f>ROUND($I$84*$H$84,2)</f>
        <v>0</v>
      </c>
      <c r="BL84" s="71" t="s">
        <v>863</v>
      </c>
      <c r="BM84" s="71" t="s">
        <v>863</v>
      </c>
    </row>
    <row r="85" spans="2:65" s="6" customFormat="1" ht="15.75" customHeight="1">
      <c r="B85" s="19"/>
      <c r="C85" s="107" t="s">
        <v>872</v>
      </c>
      <c r="D85" s="107" t="s">
        <v>859</v>
      </c>
      <c r="E85" s="105" t="s">
        <v>873</v>
      </c>
      <c r="F85" s="106" t="s">
        <v>874</v>
      </c>
      <c r="G85" s="107" t="s">
        <v>862</v>
      </c>
      <c r="H85" s="108">
        <v>1</v>
      </c>
      <c r="I85" s="109"/>
      <c r="J85" s="109">
        <f>ROUND($I$85*$H$85,2)</f>
        <v>0</v>
      </c>
      <c r="K85" s="106"/>
      <c r="L85" s="19"/>
      <c r="M85" s="110"/>
      <c r="N85" s="111" t="s">
        <v>790</v>
      </c>
      <c r="O85" s="112">
        <v>0</v>
      </c>
      <c r="P85" s="112">
        <f>$O$85*$H$85</f>
        <v>0</v>
      </c>
      <c r="Q85" s="112">
        <v>0</v>
      </c>
      <c r="R85" s="112">
        <f>$Q$85*$H$85</f>
        <v>0</v>
      </c>
      <c r="S85" s="112">
        <v>0</v>
      </c>
      <c r="T85" s="113">
        <f>$S$85*$H$85</f>
        <v>0</v>
      </c>
      <c r="AR85" s="71" t="s">
        <v>863</v>
      </c>
      <c r="AT85" s="71" t="s">
        <v>859</v>
      </c>
      <c r="AU85" s="71" t="s">
        <v>824</v>
      </c>
      <c r="AY85" s="71" t="s">
        <v>858</v>
      </c>
      <c r="BE85" s="114">
        <f>IF($N$85="základní",$J$85,0)</f>
        <v>0</v>
      </c>
      <c r="BF85" s="114">
        <f>IF($N$85="snížená",$J$85,0)</f>
        <v>0</v>
      </c>
      <c r="BG85" s="114">
        <f>IF($N$85="zákl. přenesená",$J$85,0)</f>
        <v>0</v>
      </c>
      <c r="BH85" s="114">
        <f>IF($N$85="sníž. přenesená",$J$85,0)</f>
        <v>0</v>
      </c>
      <c r="BI85" s="114">
        <f>IF($N$85="nulová",$J$85,0)</f>
        <v>0</v>
      </c>
      <c r="BJ85" s="71" t="s">
        <v>828</v>
      </c>
      <c r="BK85" s="114">
        <f>ROUND($I$85*$H$85,2)</f>
        <v>0</v>
      </c>
      <c r="BL85" s="71" t="s">
        <v>863</v>
      </c>
      <c r="BM85" s="71" t="s">
        <v>872</v>
      </c>
    </row>
    <row r="86" spans="2:65" s="6" customFormat="1" ht="27" customHeight="1">
      <c r="B86" s="19"/>
      <c r="C86" s="107" t="s">
        <v>875</v>
      </c>
      <c r="D86" s="107" t="s">
        <v>859</v>
      </c>
      <c r="E86" s="105" t="s">
        <v>876</v>
      </c>
      <c r="F86" s="106" t="s">
        <v>877</v>
      </c>
      <c r="G86" s="107" t="s">
        <v>862</v>
      </c>
      <c r="H86" s="108">
        <v>1</v>
      </c>
      <c r="I86" s="109"/>
      <c r="J86" s="109">
        <f>ROUND($I$86*$H$86,2)</f>
        <v>0</v>
      </c>
      <c r="K86" s="106"/>
      <c r="L86" s="19"/>
      <c r="M86" s="110"/>
      <c r="N86" s="111" t="s">
        <v>790</v>
      </c>
      <c r="O86" s="112">
        <v>0</v>
      </c>
      <c r="P86" s="112">
        <f>$O$86*$H$86</f>
        <v>0</v>
      </c>
      <c r="Q86" s="112">
        <v>0</v>
      </c>
      <c r="R86" s="112">
        <f>$Q$86*$H$86</f>
        <v>0</v>
      </c>
      <c r="S86" s="112">
        <v>0</v>
      </c>
      <c r="T86" s="113">
        <f>$S$86*$H$86</f>
        <v>0</v>
      </c>
      <c r="AR86" s="71" t="s">
        <v>863</v>
      </c>
      <c r="AT86" s="71" t="s">
        <v>859</v>
      </c>
      <c r="AU86" s="71" t="s">
        <v>824</v>
      </c>
      <c r="AY86" s="71" t="s">
        <v>858</v>
      </c>
      <c r="BE86" s="114">
        <f>IF($N$86="základní",$J$86,0)</f>
        <v>0</v>
      </c>
      <c r="BF86" s="114">
        <f>IF($N$86="snížená",$J$86,0)</f>
        <v>0</v>
      </c>
      <c r="BG86" s="114">
        <f>IF($N$86="zákl. přenesená",$J$86,0)</f>
        <v>0</v>
      </c>
      <c r="BH86" s="114">
        <f>IF($N$86="sníž. přenesená",$J$86,0)</f>
        <v>0</v>
      </c>
      <c r="BI86" s="114">
        <f>IF($N$86="nulová",$J$86,0)</f>
        <v>0</v>
      </c>
      <c r="BJ86" s="71" t="s">
        <v>828</v>
      </c>
      <c r="BK86" s="114">
        <f>ROUND($I$86*$H$86,2)</f>
        <v>0</v>
      </c>
      <c r="BL86" s="71" t="s">
        <v>863</v>
      </c>
      <c r="BM86" s="71" t="s">
        <v>875</v>
      </c>
    </row>
    <row r="87" spans="2:65" s="6" customFormat="1" ht="27" customHeight="1">
      <c r="B87" s="19"/>
      <c r="C87" s="107" t="s">
        <v>878</v>
      </c>
      <c r="D87" s="107" t="s">
        <v>859</v>
      </c>
      <c r="E87" s="105" t="s">
        <v>879</v>
      </c>
      <c r="F87" s="106" t="s">
        <v>880</v>
      </c>
      <c r="G87" s="107" t="s">
        <v>862</v>
      </c>
      <c r="H87" s="108">
        <v>1</v>
      </c>
      <c r="I87" s="109"/>
      <c r="J87" s="109">
        <f>ROUND($I$87*$H$87,2)</f>
        <v>0</v>
      </c>
      <c r="K87" s="106"/>
      <c r="L87" s="19"/>
      <c r="M87" s="110"/>
      <c r="N87" s="111" t="s">
        <v>790</v>
      </c>
      <c r="O87" s="112">
        <v>0</v>
      </c>
      <c r="P87" s="112">
        <f>$O$87*$H$87</f>
        <v>0</v>
      </c>
      <c r="Q87" s="112">
        <v>0</v>
      </c>
      <c r="R87" s="112">
        <f>$Q$87*$H$87</f>
        <v>0</v>
      </c>
      <c r="S87" s="112">
        <v>0</v>
      </c>
      <c r="T87" s="113">
        <f>$S$87*$H$87</f>
        <v>0</v>
      </c>
      <c r="AR87" s="71" t="s">
        <v>863</v>
      </c>
      <c r="AT87" s="71" t="s">
        <v>859</v>
      </c>
      <c r="AU87" s="71" t="s">
        <v>824</v>
      </c>
      <c r="AY87" s="71" t="s">
        <v>858</v>
      </c>
      <c r="BE87" s="114">
        <f>IF($N$87="základní",$J$87,0)</f>
        <v>0</v>
      </c>
      <c r="BF87" s="114">
        <f>IF($N$87="snížená",$J$87,0)</f>
        <v>0</v>
      </c>
      <c r="BG87" s="114">
        <f>IF($N$87="zákl. přenesená",$J$87,0)</f>
        <v>0</v>
      </c>
      <c r="BH87" s="114">
        <f>IF($N$87="sníž. přenesená",$J$87,0)</f>
        <v>0</v>
      </c>
      <c r="BI87" s="114">
        <f>IF($N$87="nulová",$J$87,0)</f>
        <v>0</v>
      </c>
      <c r="BJ87" s="71" t="s">
        <v>828</v>
      </c>
      <c r="BK87" s="114">
        <f>ROUND($I$87*$H$87,2)</f>
        <v>0</v>
      </c>
      <c r="BL87" s="71" t="s">
        <v>863</v>
      </c>
      <c r="BM87" s="71" t="s">
        <v>878</v>
      </c>
    </row>
    <row r="88" spans="2:65" s="6" customFormat="1" ht="15.75" customHeight="1">
      <c r="B88" s="19"/>
      <c r="C88" s="107" t="s">
        <v>881</v>
      </c>
      <c r="D88" s="107" t="s">
        <v>859</v>
      </c>
      <c r="E88" s="105" t="s">
        <v>882</v>
      </c>
      <c r="F88" s="106" t="s">
        <v>883</v>
      </c>
      <c r="G88" s="107" t="s">
        <v>862</v>
      </c>
      <c r="H88" s="108">
        <v>1</v>
      </c>
      <c r="I88" s="109"/>
      <c r="J88" s="109">
        <f>ROUND($I$88*$H$88,2)</f>
        <v>0</v>
      </c>
      <c r="K88" s="106"/>
      <c r="L88" s="19"/>
      <c r="M88" s="110"/>
      <c r="N88" s="111" t="s">
        <v>790</v>
      </c>
      <c r="O88" s="112">
        <v>0</v>
      </c>
      <c r="P88" s="112">
        <f>$O$88*$H$88</f>
        <v>0</v>
      </c>
      <c r="Q88" s="112">
        <v>0</v>
      </c>
      <c r="R88" s="112">
        <f>$Q$88*$H$88</f>
        <v>0</v>
      </c>
      <c r="S88" s="112">
        <v>0</v>
      </c>
      <c r="T88" s="113">
        <f>$S$88*$H$88</f>
        <v>0</v>
      </c>
      <c r="AR88" s="71" t="s">
        <v>863</v>
      </c>
      <c r="AT88" s="71" t="s">
        <v>859</v>
      </c>
      <c r="AU88" s="71" t="s">
        <v>824</v>
      </c>
      <c r="AY88" s="71" t="s">
        <v>858</v>
      </c>
      <c r="BE88" s="114">
        <f>IF($N$88="základní",$J$88,0)</f>
        <v>0</v>
      </c>
      <c r="BF88" s="114">
        <f>IF($N$88="snížená",$J$88,0)</f>
        <v>0</v>
      </c>
      <c r="BG88" s="114">
        <f>IF($N$88="zákl. přenesená",$J$88,0)</f>
        <v>0</v>
      </c>
      <c r="BH88" s="114">
        <f>IF($N$88="sníž. přenesená",$J$88,0)</f>
        <v>0</v>
      </c>
      <c r="BI88" s="114">
        <f>IF($N$88="nulová",$J$88,0)</f>
        <v>0</v>
      </c>
      <c r="BJ88" s="71" t="s">
        <v>828</v>
      </c>
      <c r="BK88" s="114">
        <f>ROUND($I$88*$H$88,2)</f>
        <v>0</v>
      </c>
      <c r="BL88" s="71" t="s">
        <v>863</v>
      </c>
      <c r="BM88" s="71" t="s">
        <v>881</v>
      </c>
    </row>
    <row r="89" spans="2:65" s="6" customFormat="1" ht="15.75" customHeight="1">
      <c r="B89" s="19"/>
      <c r="C89" s="107" t="s">
        <v>884</v>
      </c>
      <c r="D89" s="107" t="s">
        <v>859</v>
      </c>
      <c r="E89" s="105" t="s">
        <v>885</v>
      </c>
      <c r="F89" s="106" t="s">
        <v>886</v>
      </c>
      <c r="G89" s="107" t="s">
        <v>862</v>
      </c>
      <c r="H89" s="108">
        <v>1</v>
      </c>
      <c r="I89" s="109"/>
      <c r="J89" s="109">
        <f>ROUND($I$89*$H$89,2)</f>
        <v>0</v>
      </c>
      <c r="K89" s="106"/>
      <c r="L89" s="19"/>
      <c r="M89" s="110"/>
      <c r="N89" s="111" t="s">
        <v>790</v>
      </c>
      <c r="O89" s="112">
        <v>0</v>
      </c>
      <c r="P89" s="112">
        <f>$O$89*$H$89</f>
        <v>0</v>
      </c>
      <c r="Q89" s="112">
        <v>0</v>
      </c>
      <c r="R89" s="112">
        <f>$Q$89*$H$89</f>
        <v>0</v>
      </c>
      <c r="S89" s="112">
        <v>0</v>
      </c>
      <c r="T89" s="113">
        <f>$S$89*$H$89</f>
        <v>0</v>
      </c>
      <c r="AR89" s="71" t="s">
        <v>863</v>
      </c>
      <c r="AT89" s="71" t="s">
        <v>859</v>
      </c>
      <c r="AU89" s="71" t="s">
        <v>824</v>
      </c>
      <c r="AY89" s="71" t="s">
        <v>858</v>
      </c>
      <c r="BE89" s="114">
        <f>IF($N$89="základní",$J$89,0)</f>
        <v>0</v>
      </c>
      <c r="BF89" s="114">
        <f>IF($N$89="snížená",$J$89,0)</f>
        <v>0</v>
      </c>
      <c r="BG89" s="114">
        <f>IF($N$89="zákl. přenesená",$J$89,0)</f>
        <v>0</v>
      </c>
      <c r="BH89" s="114">
        <f>IF($N$89="sníž. přenesená",$J$89,0)</f>
        <v>0</v>
      </c>
      <c r="BI89" s="114">
        <f>IF($N$89="nulová",$J$89,0)</f>
        <v>0</v>
      </c>
      <c r="BJ89" s="71" t="s">
        <v>828</v>
      </c>
      <c r="BK89" s="114">
        <f>ROUND($I$89*$H$89,2)</f>
        <v>0</v>
      </c>
      <c r="BL89" s="71" t="s">
        <v>863</v>
      </c>
      <c r="BM89" s="71" t="s">
        <v>884</v>
      </c>
    </row>
    <row r="90" spans="2:65" s="6" customFormat="1" ht="39" customHeight="1">
      <c r="B90" s="19"/>
      <c r="C90" s="107" t="s">
        <v>887</v>
      </c>
      <c r="D90" s="107" t="s">
        <v>859</v>
      </c>
      <c r="E90" s="105" t="s">
        <v>888</v>
      </c>
      <c r="F90" s="106" t="s">
        <v>889</v>
      </c>
      <c r="G90" s="107" t="s">
        <v>862</v>
      </c>
      <c r="H90" s="108">
        <v>1</v>
      </c>
      <c r="I90" s="109"/>
      <c r="J90" s="109">
        <f>ROUND($I$90*$H$90,2)</f>
        <v>0</v>
      </c>
      <c r="K90" s="106"/>
      <c r="L90" s="19"/>
      <c r="M90" s="110"/>
      <c r="N90" s="111" t="s">
        <v>790</v>
      </c>
      <c r="O90" s="112">
        <v>0</v>
      </c>
      <c r="P90" s="112">
        <f>$O$90*$H$90</f>
        <v>0</v>
      </c>
      <c r="Q90" s="112">
        <v>0</v>
      </c>
      <c r="R90" s="112">
        <f>$Q$90*$H$90</f>
        <v>0</v>
      </c>
      <c r="S90" s="112">
        <v>0</v>
      </c>
      <c r="T90" s="113">
        <f>$S$90*$H$90</f>
        <v>0</v>
      </c>
      <c r="AR90" s="71" t="s">
        <v>863</v>
      </c>
      <c r="AT90" s="71" t="s">
        <v>859</v>
      </c>
      <c r="AU90" s="71" t="s">
        <v>824</v>
      </c>
      <c r="AY90" s="71" t="s">
        <v>858</v>
      </c>
      <c r="BE90" s="114">
        <f>IF($N$90="základní",$J$90,0)</f>
        <v>0</v>
      </c>
      <c r="BF90" s="114">
        <f>IF($N$90="snížená",$J$90,0)</f>
        <v>0</v>
      </c>
      <c r="BG90" s="114">
        <f>IF($N$90="zákl. přenesená",$J$90,0)</f>
        <v>0</v>
      </c>
      <c r="BH90" s="114">
        <f>IF($N$90="sníž. přenesená",$J$90,0)</f>
        <v>0</v>
      </c>
      <c r="BI90" s="114">
        <f>IF($N$90="nulová",$J$90,0)</f>
        <v>0</v>
      </c>
      <c r="BJ90" s="71" t="s">
        <v>828</v>
      </c>
      <c r="BK90" s="114">
        <f>ROUND($I$90*$H$90,2)</f>
        <v>0</v>
      </c>
      <c r="BL90" s="71" t="s">
        <v>863</v>
      </c>
      <c r="BM90" s="71" t="s">
        <v>887</v>
      </c>
    </row>
    <row r="91" spans="2:65" s="6" customFormat="1" ht="39" customHeight="1">
      <c r="B91" s="19"/>
      <c r="C91" s="107" t="s">
        <v>890</v>
      </c>
      <c r="D91" s="107" t="s">
        <v>859</v>
      </c>
      <c r="E91" s="105" t="s">
        <v>891</v>
      </c>
      <c r="F91" s="106" t="s">
        <v>892</v>
      </c>
      <c r="G91" s="107" t="s">
        <v>862</v>
      </c>
      <c r="H91" s="108">
        <v>1</v>
      </c>
      <c r="I91" s="109"/>
      <c r="J91" s="109">
        <f>ROUND($I$91*$H$91,2)</f>
        <v>0</v>
      </c>
      <c r="K91" s="106"/>
      <c r="L91" s="19"/>
      <c r="M91" s="110"/>
      <c r="N91" s="111" t="s">
        <v>790</v>
      </c>
      <c r="O91" s="112">
        <v>0</v>
      </c>
      <c r="P91" s="112">
        <f>$O$91*$H$91</f>
        <v>0</v>
      </c>
      <c r="Q91" s="112">
        <v>0</v>
      </c>
      <c r="R91" s="112">
        <f>$Q$91*$H$91</f>
        <v>0</v>
      </c>
      <c r="S91" s="112">
        <v>0</v>
      </c>
      <c r="T91" s="113">
        <f>$S$91*$H$91</f>
        <v>0</v>
      </c>
      <c r="AR91" s="71" t="s">
        <v>863</v>
      </c>
      <c r="AT91" s="71" t="s">
        <v>859</v>
      </c>
      <c r="AU91" s="71" t="s">
        <v>824</v>
      </c>
      <c r="AY91" s="71" t="s">
        <v>858</v>
      </c>
      <c r="BE91" s="114">
        <f>IF($N$91="základní",$J$91,0)</f>
        <v>0</v>
      </c>
      <c r="BF91" s="114">
        <f>IF($N$91="snížená",$J$91,0)</f>
        <v>0</v>
      </c>
      <c r="BG91" s="114">
        <f>IF($N$91="zákl. přenesená",$J$91,0)</f>
        <v>0</v>
      </c>
      <c r="BH91" s="114">
        <f>IF($N$91="sníž. přenesená",$J$91,0)</f>
        <v>0</v>
      </c>
      <c r="BI91" s="114">
        <f>IF($N$91="nulová",$J$91,0)</f>
        <v>0</v>
      </c>
      <c r="BJ91" s="71" t="s">
        <v>828</v>
      </c>
      <c r="BK91" s="114">
        <f>ROUND($I$91*$H$91,2)</f>
        <v>0</v>
      </c>
      <c r="BL91" s="71" t="s">
        <v>863</v>
      </c>
      <c r="BM91" s="71" t="s">
        <v>890</v>
      </c>
    </row>
    <row r="92" spans="2:65" s="6" customFormat="1" ht="15.75" customHeight="1">
      <c r="B92" s="19"/>
      <c r="C92" s="107" t="s">
        <v>893</v>
      </c>
      <c r="D92" s="107" t="s">
        <v>859</v>
      </c>
      <c r="E92" s="105" t="s">
        <v>894</v>
      </c>
      <c r="F92" s="106" t="s">
        <v>895</v>
      </c>
      <c r="G92" s="107" t="s">
        <v>862</v>
      </c>
      <c r="H92" s="108">
        <v>1</v>
      </c>
      <c r="I92" s="109"/>
      <c r="J92" s="109">
        <f>ROUND($I$92*$H$92,2)</f>
        <v>0</v>
      </c>
      <c r="K92" s="106"/>
      <c r="L92" s="19"/>
      <c r="M92" s="110"/>
      <c r="N92" s="111" t="s">
        <v>790</v>
      </c>
      <c r="O92" s="112">
        <v>0</v>
      </c>
      <c r="P92" s="112">
        <f>$O$92*$H$92</f>
        <v>0</v>
      </c>
      <c r="Q92" s="112">
        <v>0</v>
      </c>
      <c r="R92" s="112">
        <f>$Q$92*$H$92</f>
        <v>0</v>
      </c>
      <c r="S92" s="112">
        <v>0</v>
      </c>
      <c r="T92" s="113">
        <f>$S$92*$H$92</f>
        <v>0</v>
      </c>
      <c r="AR92" s="71" t="s">
        <v>863</v>
      </c>
      <c r="AT92" s="71" t="s">
        <v>859</v>
      </c>
      <c r="AU92" s="71" t="s">
        <v>824</v>
      </c>
      <c r="AY92" s="71" t="s">
        <v>858</v>
      </c>
      <c r="BE92" s="114">
        <f>IF($N$92="základní",$J$92,0)</f>
        <v>0</v>
      </c>
      <c r="BF92" s="114">
        <f>IF($N$92="snížená",$J$92,0)</f>
        <v>0</v>
      </c>
      <c r="BG92" s="114">
        <f>IF($N$92="zákl. přenesená",$J$92,0)</f>
        <v>0</v>
      </c>
      <c r="BH92" s="114">
        <f>IF($N$92="sníž. přenesená",$J$92,0)</f>
        <v>0</v>
      </c>
      <c r="BI92" s="114">
        <f>IF($N$92="nulová",$J$92,0)</f>
        <v>0</v>
      </c>
      <c r="BJ92" s="71" t="s">
        <v>828</v>
      </c>
      <c r="BK92" s="114">
        <f>ROUND($I$92*$H$92,2)</f>
        <v>0</v>
      </c>
      <c r="BL92" s="71" t="s">
        <v>863</v>
      </c>
      <c r="BM92" s="71" t="s">
        <v>893</v>
      </c>
    </row>
    <row r="93" spans="2:65" s="6" customFormat="1" ht="27" customHeight="1">
      <c r="B93" s="19"/>
      <c r="C93" s="107" t="s">
        <v>896</v>
      </c>
      <c r="D93" s="107" t="s">
        <v>859</v>
      </c>
      <c r="E93" s="105" t="s">
        <v>897</v>
      </c>
      <c r="F93" s="106" t="s">
        <v>898</v>
      </c>
      <c r="G93" s="107" t="s">
        <v>862</v>
      </c>
      <c r="H93" s="108">
        <v>1</v>
      </c>
      <c r="I93" s="109"/>
      <c r="J93" s="109">
        <f>ROUND($I$93*$H$93,2)</f>
        <v>0</v>
      </c>
      <c r="K93" s="106"/>
      <c r="L93" s="19"/>
      <c r="M93" s="110"/>
      <c r="N93" s="111" t="s">
        <v>790</v>
      </c>
      <c r="O93" s="112">
        <v>0</v>
      </c>
      <c r="P93" s="112">
        <f>$O$93*$H$93</f>
        <v>0</v>
      </c>
      <c r="Q93" s="112">
        <v>0</v>
      </c>
      <c r="R93" s="112">
        <f>$Q$93*$H$93</f>
        <v>0</v>
      </c>
      <c r="S93" s="112">
        <v>0</v>
      </c>
      <c r="T93" s="113">
        <f>$S$93*$H$93</f>
        <v>0</v>
      </c>
      <c r="AR93" s="71" t="s">
        <v>863</v>
      </c>
      <c r="AT93" s="71" t="s">
        <v>859</v>
      </c>
      <c r="AU93" s="71" t="s">
        <v>824</v>
      </c>
      <c r="AY93" s="71" t="s">
        <v>858</v>
      </c>
      <c r="BE93" s="114">
        <f>IF($N$93="základní",$J$93,0)</f>
        <v>0</v>
      </c>
      <c r="BF93" s="114">
        <f>IF($N$93="snížená",$J$93,0)</f>
        <v>0</v>
      </c>
      <c r="BG93" s="114">
        <f>IF($N$93="zákl. přenesená",$J$93,0)</f>
        <v>0</v>
      </c>
      <c r="BH93" s="114">
        <f>IF($N$93="sníž. přenesená",$J$93,0)</f>
        <v>0</v>
      </c>
      <c r="BI93" s="114">
        <f>IF($N$93="nulová",$J$93,0)</f>
        <v>0</v>
      </c>
      <c r="BJ93" s="71" t="s">
        <v>828</v>
      </c>
      <c r="BK93" s="114">
        <f>ROUND($I$93*$H$93,2)</f>
        <v>0</v>
      </c>
      <c r="BL93" s="71" t="s">
        <v>863</v>
      </c>
      <c r="BM93" s="71" t="s">
        <v>896</v>
      </c>
    </row>
    <row r="94" spans="2:65" s="6" customFormat="1" ht="27" customHeight="1">
      <c r="B94" s="19"/>
      <c r="C94" s="107" t="s">
        <v>899</v>
      </c>
      <c r="D94" s="107" t="s">
        <v>859</v>
      </c>
      <c r="E94" s="105" t="s">
        <v>900</v>
      </c>
      <c r="F94" s="106" t="s">
        <v>901</v>
      </c>
      <c r="G94" s="107" t="s">
        <v>862</v>
      </c>
      <c r="H94" s="108">
        <v>1</v>
      </c>
      <c r="I94" s="109"/>
      <c r="J94" s="109">
        <f>ROUND($I$94*$H$94,2)</f>
        <v>0</v>
      </c>
      <c r="K94" s="106"/>
      <c r="L94" s="19"/>
      <c r="M94" s="110"/>
      <c r="N94" s="111" t="s">
        <v>790</v>
      </c>
      <c r="O94" s="112">
        <v>0</v>
      </c>
      <c r="P94" s="112">
        <f>$O$94*$H$94</f>
        <v>0</v>
      </c>
      <c r="Q94" s="112">
        <v>0</v>
      </c>
      <c r="R94" s="112">
        <f>$Q$94*$H$94</f>
        <v>0</v>
      </c>
      <c r="S94" s="112">
        <v>0</v>
      </c>
      <c r="T94" s="113">
        <f>$S$94*$H$94</f>
        <v>0</v>
      </c>
      <c r="AR94" s="71" t="s">
        <v>863</v>
      </c>
      <c r="AT94" s="71" t="s">
        <v>859</v>
      </c>
      <c r="AU94" s="71" t="s">
        <v>824</v>
      </c>
      <c r="AY94" s="71" t="s">
        <v>858</v>
      </c>
      <c r="BE94" s="114">
        <f>IF($N$94="základní",$J$94,0)</f>
        <v>0</v>
      </c>
      <c r="BF94" s="114">
        <f>IF($N$94="snížená",$J$94,0)</f>
        <v>0</v>
      </c>
      <c r="BG94" s="114">
        <f>IF($N$94="zákl. přenesená",$J$94,0)</f>
        <v>0</v>
      </c>
      <c r="BH94" s="114">
        <f>IF($N$94="sníž. přenesená",$J$94,0)</f>
        <v>0</v>
      </c>
      <c r="BI94" s="114">
        <f>IF($N$94="nulová",$J$94,0)</f>
        <v>0</v>
      </c>
      <c r="BJ94" s="71" t="s">
        <v>828</v>
      </c>
      <c r="BK94" s="114">
        <f>ROUND($I$94*$H$94,2)</f>
        <v>0</v>
      </c>
      <c r="BL94" s="71" t="s">
        <v>863</v>
      </c>
      <c r="BM94" s="71" t="s">
        <v>899</v>
      </c>
    </row>
    <row r="95" spans="2:65" s="6" customFormat="1" ht="27" customHeight="1">
      <c r="B95" s="19"/>
      <c r="C95" s="107" t="s">
        <v>762</v>
      </c>
      <c r="D95" s="107" t="s">
        <v>859</v>
      </c>
      <c r="E95" s="105" t="s">
        <v>902</v>
      </c>
      <c r="F95" s="106" t="s">
        <v>903</v>
      </c>
      <c r="G95" s="107" t="s">
        <v>862</v>
      </c>
      <c r="H95" s="108">
        <v>1</v>
      </c>
      <c r="I95" s="109"/>
      <c r="J95" s="109">
        <f>ROUND($I$95*$H$95,2)</f>
        <v>0</v>
      </c>
      <c r="K95" s="106"/>
      <c r="L95" s="19"/>
      <c r="M95" s="110"/>
      <c r="N95" s="115" t="s">
        <v>790</v>
      </c>
      <c r="O95" s="116">
        <v>0</v>
      </c>
      <c r="P95" s="116">
        <f>$O$95*$H$95</f>
        <v>0</v>
      </c>
      <c r="Q95" s="116">
        <v>0</v>
      </c>
      <c r="R95" s="116">
        <f>$Q$95*$H$95</f>
        <v>0</v>
      </c>
      <c r="S95" s="116">
        <v>0</v>
      </c>
      <c r="T95" s="117">
        <f>$S$95*$H$95</f>
        <v>0</v>
      </c>
      <c r="AR95" s="71" t="s">
        <v>863</v>
      </c>
      <c r="AT95" s="71" t="s">
        <v>859</v>
      </c>
      <c r="AU95" s="71" t="s">
        <v>824</v>
      </c>
      <c r="AY95" s="71" t="s">
        <v>858</v>
      </c>
      <c r="BE95" s="114">
        <f>IF($N$95="základní",$J$95,0)</f>
        <v>0</v>
      </c>
      <c r="BF95" s="114">
        <f>IF($N$95="snížená",$J$95,0)</f>
        <v>0</v>
      </c>
      <c r="BG95" s="114">
        <f>IF($N$95="zákl. přenesená",$J$95,0)</f>
        <v>0</v>
      </c>
      <c r="BH95" s="114">
        <f>IF($N$95="sníž. přenesená",$J$95,0)</f>
        <v>0</v>
      </c>
      <c r="BI95" s="114">
        <f>IF($N$95="nulová",$J$95,0)</f>
        <v>0</v>
      </c>
      <c r="BJ95" s="71" t="s">
        <v>828</v>
      </c>
      <c r="BK95" s="114">
        <f>ROUND($I$95*$H$95,2)</f>
        <v>0</v>
      </c>
      <c r="BL95" s="71" t="s">
        <v>863</v>
      </c>
      <c r="BM95" s="71" t="s">
        <v>762</v>
      </c>
    </row>
    <row r="96" spans="2:12" s="6" customFormat="1" ht="7.5" customHeight="1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19"/>
    </row>
  </sheetData>
  <sheetProtection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V480"/>
  <sheetViews>
    <sheetView showGridLines="0" zoomScalePageLayoutView="0" workbookViewId="0" topLeftCell="A1">
      <pane ySplit="1" topLeftCell="A48" activePane="bottomLeft" state="frozen"/>
      <selection pane="topLeft" activeCell="A1" sqref="A1"/>
      <selection pane="bottomLeft" activeCell="I335" sqref="I335:I47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5.83203125" style="1" customWidth="1"/>
    <col min="13" max="20" width="15.83203125" style="2" hidden="1" customWidth="1"/>
    <col min="21" max="21" width="15.83203125" style="260" hidden="1" customWidth="1"/>
    <col min="22" max="22" width="15.8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62"/>
      <c r="B1" s="159"/>
      <c r="C1" s="159"/>
      <c r="D1" s="160" t="s">
        <v>755</v>
      </c>
      <c r="E1" s="159"/>
      <c r="F1" s="161" t="s">
        <v>565</v>
      </c>
      <c r="G1" s="322" t="s">
        <v>566</v>
      </c>
      <c r="H1" s="322"/>
      <c r="I1" s="159"/>
      <c r="J1" s="161" t="s">
        <v>567</v>
      </c>
      <c r="K1" s="160" t="s">
        <v>831</v>
      </c>
      <c r="L1" s="161" t="s">
        <v>568</v>
      </c>
      <c r="M1" s="161"/>
      <c r="N1" s="161"/>
      <c r="O1" s="161"/>
      <c r="P1" s="161"/>
      <c r="Q1" s="161"/>
      <c r="R1" s="161"/>
      <c r="S1" s="161"/>
      <c r="T1" s="161"/>
      <c r="U1" s="259"/>
      <c r="V1" s="16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0" t="s">
        <v>759</v>
      </c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2" t="s">
        <v>830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U3" s="260"/>
      <c r="AT3" s="2" t="s">
        <v>824</v>
      </c>
    </row>
    <row r="4" spans="2:46" s="2" customFormat="1" ht="37.5" customHeight="1">
      <c r="B4" s="10"/>
      <c r="D4" s="11" t="s">
        <v>832</v>
      </c>
      <c r="K4" s="12"/>
      <c r="M4" s="13" t="s">
        <v>764</v>
      </c>
      <c r="U4" s="260"/>
      <c r="AT4" s="2" t="s">
        <v>757</v>
      </c>
    </row>
    <row r="5" spans="2:21" s="2" customFormat="1" ht="7.5" customHeight="1">
      <c r="B5" s="10"/>
      <c r="K5" s="12"/>
      <c r="U5" s="260"/>
    </row>
    <row r="6" spans="2:21" s="2" customFormat="1" ht="15.75" customHeight="1">
      <c r="B6" s="10"/>
      <c r="D6" s="17" t="s">
        <v>768</v>
      </c>
      <c r="K6" s="12"/>
      <c r="U6" s="260"/>
    </row>
    <row r="7" spans="2:21" s="2" customFormat="1" ht="15.75" customHeight="1">
      <c r="B7" s="10"/>
      <c r="E7" s="323" t="str">
        <f>'Rekapitulace stavby'!$K$6</f>
        <v>Snížení energetické náročnosti budov na ulici Nivnická 1017/16 a 564/18 v Ostravě - Mariánských Horách</v>
      </c>
      <c r="F7" s="291"/>
      <c r="G7" s="291"/>
      <c r="H7" s="291"/>
      <c r="K7" s="12"/>
      <c r="U7" s="260"/>
    </row>
    <row r="8" spans="2:21" s="6" customFormat="1" ht="15.75" customHeight="1">
      <c r="B8" s="19"/>
      <c r="D8" s="17" t="s">
        <v>833</v>
      </c>
      <c r="K8" s="22"/>
      <c r="U8" s="258"/>
    </row>
    <row r="9" spans="2:21" s="6" customFormat="1" ht="37.5" customHeight="1">
      <c r="B9" s="19"/>
      <c r="C9" s="278"/>
      <c r="D9" s="278"/>
      <c r="E9" s="329" t="s">
        <v>124</v>
      </c>
      <c r="F9" s="330"/>
      <c r="G9" s="330"/>
      <c r="H9" s="330"/>
      <c r="I9" s="278"/>
      <c r="J9" s="278"/>
      <c r="K9" s="22"/>
      <c r="U9" s="258"/>
    </row>
    <row r="10" spans="2:21" s="6" customFormat="1" ht="14.25" customHeight="1">
      <c r="B10" s="19"/>
      <c r="K10" s="22"/>
      <c r="U10" s="258"/>
    </row>
    <row r="11" spans="2:21" s="6" customFormat="1" ht="15" customHeight="1">
      <c r="B11" s="19"/>
      <c r="D11" s="17" t="s">
        <v>769</v>
      </c>
      <c r="F11" s="15" t="s">
        <v>827</v>
      </c>
      <c r="I11" s="17" t="s">
        <v>770</v>
      </c>
      <c r="J11" s="15"/>
      <c r="K11" s="22"/>
      <c r="U11" s="258"/>
    </row>
    <row r="12" spans="2:21" s="6" customFormat="1" ht="15" customHeight="1">
      <c r="B12" s="19"/>
      <c r="D12" s="17" t="s">
        <v>771</v>
      </c>
      <c r="F12" s="15" t="s">
        <v>1000</v>
      </c>
      <c r="I12" s="17" t="s">
        <v>772</v>
      </c>
      <c r="J12" s="42">
        <f>'Rekapitulace stavby'!$AN$8</f>
        <v>42189</v>
      </c>
      <c r="K12" s="22"/>
      <c r="U12" s="258"/>
    </row>
    <row r="13" spans="2:21" s="6" customFormat="1" ht="12" customHeight="1">
      <c r="B13" s="19"/>
      <c r="K13" s="22"/>
      <c r="U13" s="258"/>
    </row>
    <row r="14" spans="2:21" s="6" customFormat="1" ht="15" customHeight="1">
      <c r="B14" s="19"/>
      <c r="D14" s="17" t="s">
        <v>773</v>
      </c>
      <c r="F14" s="51" t="s">
        <v>1001</v>
      </c>
      <c r="I14" s="17" t="s">
        <v>774</v>
      </c>
      <c r="J14" s="15" t="s">
        <v>1008</v>
      </c>
      <c r="K14" s="22"/>
      <c r="U14" s="258"/>
    </row>
    <row r="15" spans="2:21" s="6" customFormat="1" ht="18.75" customHeight="1">
      <c r="B15" s="19"/>
      <c r="E15" s="15" t="str">
        <f>IF('Rekapitulace stavby'!$E$11="","",'Rekapitulace stavby'!$E$11)</f>
        <v> </v>
      </c>
      <c r="I15" s="17" t="s">
        <v>776</v>
      </c>
      <c r="J15" s="15">
        <f>IF('Rekapitulace stavby'!$AN$11="","",'Rekapitulace stavby'!$AN$11)</f>
      </c>
      <c r="K15" s="22"/>
      <c r="U15" s="258"/>
    </row>
    <row r="16" spans="2:21" s="6" customFormat="1" ht="7.5" customHeight="1">
      <c r="B16" s="19"/>
      <c r="K16" s="22"/>
      <c r="U16" s="258"/>
    </row>
    <row r="17" spans="2:21" s="6" customFormat="1" ht="15" customHeight="1">
      <c r="B17" s="19"/>
      <c r="D17" s="17" t="s">
        <v>777</v>
      </c>
      <c r="I17" s="17" t="s">
        <v>774</v>
      </c>
      <c r="J17" s="15"/>
      <c r="K17" s="22"/>
      <c r="U17" s="258"/>
    </row>
    <row r="18" spans="2:21" s="6" customFormat="1" ht="18.75" customHeight="1">
      <c r="B18" s="19"/>
      <c r="E18" s="15" t="s">
        <v>778</v>
      </c>
      <c r="I18" s="17" t="s">
        <v>776</v>
      </c>
      <c r="J18" s="15"/>
      <c r="K18" s="22"/>
      <c r="U18" s="258"/>
    </row>
    <row r="19" spans="2:21" s="6" customFormat="1" ht="7.5" customHeight="1">
      <c r="B19" s="19"/>
      <c r="K19" s="22"/>
      <c r="U19" s="258"/>
    </row>
    <row r="20" spans="2:21" s="6" customFormat="1" ht="15" customHeight="1">
      <c r="B20" s="19"/>
      <c r="D20" s="17" t="s">
        <v>779</v>
      </c>
      <c r="F20" s="51" t="s">
        <v>904</v>
      </c>
      <c r="I20" s="17" t="s">
        <v>1002</v>
      </c>
      <c r="J20" s="15" t="s">
        <v>1009</v>
      </c>
      <c r="K20" s="22"/>
      <c r="U20" s="258"/>
    </row>
    <row r="21" spans="2:21" s="6" customFormat="1" ht="18.75" customHeight="1">
      <c r="B21" s="19"/>
      <c r="E21" s="15"/>
      <c r="I21" s="17" t="s">
        <v>776</v>
      </c>
      <c r="J21" s="15"/>
      <c r="K21" s="22"/>
      <c r="U21" s="258"/>
    </row>
    <row r="22" spans="2:21" s="6" customFormat="1" ht="7.5" customHeight="1">
      <c r="B22" s="19"/>
      <c r="K22" s="22"/>
      <c r="U22" s="258"/>
    </row>
    <row r="23" spans="2:21" s="6" customFormat="1" ht="15" customHeight="1">
      <c r="B23" s="19"/>
      <c r="D23" s="17" t="s">
        <v>780</v>
      </c>
      <c r="K23" s="22"/>
      <c r="U23" s="258"/>
    </row>
    <row r="24" spans="2:21" s="71" customFormat="1" ht="81.75" customHeight="1">
      <c r="B24" s="72"/>
      <c r="E24" s="315" t="s">
        <v>782</v>
      </c>
      <c r="F24" s="326"/>
      <c r="G24" s="326"/>
      <c r="H24" s="326"/>
      <c r="K24" s="73"/>
      <c r="U24" s="261"/>
    </row>
    <row r="25" spans="2:21" s="6" customFormat="1" ht="7.5" customHeight="1">
      <c r="B25" s="19"/>
      <c r="K25" s="22"/>
      <c r="U25" s="258"/>
    </row>
    <row r="26" spans="2:21" s="6" customFormat="1" ht="7.5" customHeight="1">
      <c r="B26" s="19"/>
      <c r="D26" s="43"/>
      <c r="E26" s="43"/>
      <c r="F26" s="43"/>
      <c r="G26" s="43"/>
      <c r="H26" s="43"/>
      <c r="I26" s="43"/>
      <c r="J26" s="43"/>
      <c r="K26" s="74"/>
      <c r="U26" s="258"/>
    </row>
    <row r="27" spans="2:21" s="6" customFormat="1" ht="26.25" customHeight="1">
      <c r="B27" s="19"/>
      <c r="C27" s="278"/>
      <c r="D27" s="279" t="s">
        <v>784</v>
      </c>
      <c r="E27" s="278"/>
      <c r="F27" s="278"/>
      <c r="G27" s="278"/>
      <c r="H27" s="278"/>
      <c r="I27" s="278"/>
      <c r="J27" s="280">
        <f>ROUNDUP($J$96,2)</f>
        <v>0</v>
      </c>
      <c r="K27" s="22"/>
      <c r="U27" s="258"/>
    </row>
    <row r="28" spans="2:21" s="6" customFormat="1" ht="7.5" customHeight="1">
      <c r="B28" s="19"/>
      <c r="D28" s="43"/>
      <c r="E28" s="43"/>
      <c r="F28" s="43"/>
      <c r="G28" s="43"/>
      <c r="H28" s="43"/>
      <c r="I28" s="43"/>
      <c r="J28" s="43"/>
      <c r="K28" s="74"/>
      <c r="U28" s="258"/>
    </row>
    <row r="29" spans="2:21" s="6" customFormat="1" ht="15" customHeight="1">
      <c r="B29" s="19"/>
      <c r="F29" s="23" t="s">
        <v>786</v>
      </c>
      <c r="I29" s="23" t="s">
        <v>785</v>
      </c>
      <c r="J29" s="23" t="s">
        <v>787</v>
      </c>
      <c r="K29" s="22"/>
      <c r="U29" s="258"/>
    </row>
    <row r="30" spans="2:21" s="6" customFormat="1" ht="15" customHeight="1">
      <c r="B30" s="19"/>
      <c r="D30" s="25" t="s">
        <v>788</v>
      </c>
      <c r="E30" s="25" t="s">
        <v>789</v>
      </c>
      <c r="F30" s="75">
        <f>ROUNDUP(SUM($BE$96:$BE$479),2)</f>
        <v>0</v>
      </c>
      <c r="I30" s="76">
        <v>0.21</v>
      </c>
      <c r="J30" s="75">
        <f>ROUNDUP(ROUNDUP((SUM($BE$96:$BE$479)),2)*$I$30,1)</f>
        <v>0</v>
      </c>
      <c r="K30" s="22"/>
      <c r="U30" s="258"/>
    </row>
    <row r="31" spans="2:21" s="6" customFormat="1" ht="15" customHeight="1">
      <c r="B31" s="19"/>
      <c r="E31" s="25" t="s">
        <v>790</v>
      </c>
      <c r="F31" s="75">
        <f>ROUNDUP(SUM($BF$96:$BF$479),2)</f>
        <v>0</v>
      </c>
      <c r="I31" s="76">
        <v>0.15</v>
      </c>
      <c r="J31" s="75">
        <f>ROUNDUP(ROUNDUP((SUM($BF$96:$BF$479)),2)*$I$31,1)</f>
        <v>0</v>
      </c>
      <c r="K31" s="22"/>
      <c r="U31" s="258"/>
    </row>
    <row r="32" spans="2:21" s="6" customFormat="1" ht="15" customHeight="1" hidden="1">
      <c r="B32" s="19"/>
      <c r="E32" s="25" t="s">
        <v>791</v>
      </c>
      <c r="F32" s="75">
        <f>ROUNDUP(SUM($BG$96:$BG$479),2)</f>
        <v>0</v>
      </c>
      <c r="I32" s="76">
        <v>0.21</v>
      </c>
      <c r="J32" s="75">
        <v>0</v>
      </c>
      <c r="K32" s="22"/>
      <c r="U32" s="258"/>
    </row>
    <row r="33" spans="2:21" s="6" customFormat="1" ht="15" customHeight="1" hidden="1">
      <c r="B33" s="19"/>
      <c r="E33" s="25" t="s">
        <v>792</v>
      </c>
      <c r="F33" s="75">
        <f>ROUNDUP(SUM($BH$96:$BH$479),2)</f>
        <v>0</v>
      </c>
      <c r="I33" s="76">
        <v>0.15</v>
      </c>
      <c r="J33" s="75">
        <v>0</v>
      </c>
      <c r="K33" s="22"/>
      <c r="U33" s="258"/>
    </row>
    <row r="34" spans="2:21" s="6" customFormat="1" ht="15" customHeight="1" hidden="1">
      <c r="B34" s="19"/>
      <c r="E34" s="25" t="s">
        <v>793</v>
      </c>
      <c r="F34" s="75">
        <f>ROUNDUP(SUM($BI$96:$BI$479),2)</f>
        <v>0</v>
      </c>
      <c r="I34" s="76">
        <v>0</v>
      </c>
      <c r="J34" s="75">
        <v>0</v>
      </c>
      <c r="K34" s="22"/>
      <c r="U34" s="258"/>
    </row>
    <row r="35" spans="2:21" s="6" customFormat="1" ht="7.5" customHeight="1">
      <c r="B35" s="19"/>
      <c r="K35" s="22"/>
      <c r="U35" s="258"/>
    </row>
    <row r="36" spans="2:21" s="6" customFormat="1" ht="26.25" customHeight="1">
      <c r="B36" s="19"/>
      <c r="C36" s="27"/>
      <c r="D36" s="28" t="s">
        <v>794</v>
      </c>
      <c r="E36" s="29"/>
      <c r="F36" s="29"/>
      <c r="G36" s="77" t="s">
        <v>795</v>
      </c>
      <c r="H36" s="30" t="s">
        <v>796</v>
      </c>
      <c r="I36" s="29"/>
      <c r="J36" s="31">
        <f>SUM($J$27:$J$34)</f>
        <v>0</v>
      </c>
      <c r="K36" s="78"/>
      <c r="U36" s="258"/>
    </row>
    <row r="37" spans="2:21" s="6" customFormat="1" ht="15" customHeight="1">
      <c r="B37" s="33"/>
      <c r="C37" s="34"/>
      <c r="D37" s="34"/>
      <c r="E37" s="34"/>
      <c r="F37" s="34"/>
      <c r="G37" s="34"/>
      <c r="H37" s="34"/>
      <c r="I37" s="34"/>
      <c r="J37" s="34"/>
      <c r="K37" s="35"/>
      <c r="U37" s="258"/>
    </row>
    <row r="41" spans="2:21" s="6" customFormat="1" ht="7.5" customHeight="1">
      <c r="B41" s="36"/>
      <c r="C41" s="37"/>
      <c r="D41" s="37"/>
      <c r="E41" s="37"/>
      <c r="F41" s="37"/>
      <c r="G41" s="37"/>
      <c r="H41" s="37"/>
      <c r="I41" s="37"/>
      <c r="J41" s="37"/>
      <c r="K41" s="79"/>
      <c r="U41" s="258"/>
    </row>
    <row r="42" spans="2:21" s="6" customFormat="1" ht="37.5" customHeight="1">
      <c r="B42" s="19"/>
      <c r="C42" s="11" t="s">
        <v>834</v>
      </c>
      <c r="K42" s="22"/>
      <c r="U42" s="258"/>
    </row>
    <row r="43" spans="2:21" s="6" customFormat="1" ht="7.5" customHeight="1">
      <c r="B43" s="19"/>
      <c r="K43" s="22"/>
      <c r="U43" s="258"/>
    </row>
    <row r="44" spans="2:21" s="6" customFormat="1" ht="15" customHeight="1">
      <c r="B44" s="19"/>
      <c r="C44" s="17" t="s">
        <v>768</v>
      </c>
      <c r="K44" s="22"/>
      <c r="U44" s="258"/>
    </row>
    <row r="45" spans="2:21" s="6" customFormat="1" ht="16.5" customHeight="1">
      <c r="B45" s="19"/>
      <c r="E45" s="323" t="str">
        <f>$E$7</f>
        <v>Snížení energetické náročnosti budov na ulici Nivnická 1017/16 a 564/18 v Ostravě - Mariánských Horách</v>
      </c>
      <c r="F45" s="295"/>
      <c r="G45" s="295"/>
      <c r="H45" s="295"/>
      <c r="K45" s="22"/>
      <c r="U45" s="258"/>
    </row>
    <row r="46" spans="2:21" s="6" customFormat="1" ht="15" customHeight="1">
      <c r="B46" s="19"/>
      <c r="C46" s="17" t="s">
        <v>833</v>
      </c>
      <c r="K46" s="22"/>
      <c r="U46" s="258"/>
    </row>
    <row r="47" spans="2:21" s="6" customFormat="1" ht="19.5" customHeight="1">
      <c r="B47" s="19"/>
      <c r="E47" s="296" t="str">
        <f>$E$9</f>
        <v>3 - Práce a dodávky - nezpůsobilé výdaje část 2.</v>
      </c>
      <c r="F47" s="295"/>
      <c r="G47" s="295"/>
      <c r="H47" s="295"/>
      <c r="K47" s="22"/>
      <c r="U47" s="258"/>
    </row>
    <row r="48" spans="2:21" s="6" customFormat="1" ht="7.5" customHeight="1">
      <c r="B48" s="19"/>
      <c r="K48" s="22"/>
      <c r="U48" s="258"/>
    </row>
    <row r="49" spans="2:21" s="6" customFormat="1" ht="18.75" customHeight="1">
      <c r="B49" s="19"/>
      <c r="C49" s="17" t="s">
        <v>771</v>
      </c>
      <c r="F49" s="15" t="str">
        <f>$F$12</f>
        <v>Nivnická 1017/16 a 564/18, Ostrava - Mariánské Hory</v>
      </c>
      <c r="I49" s="17" t="s">
        <v>772</v>
      </c>
      <c r="J49" s="42">
        <f>IF($J$12="","",$J$12)</f>
        <v>42189</v>
      </c>
      <c r="K49" s="22"/>
      <c r="U49" s="258"/>
    </row>
    <row r="50" spans="2:21" s="6" customFormat="1" ht="7.5" customHeight="1">
      <c r="B50" s="19"/>
      <c r="K50" s="22"/>
      <c r="U50" s="258"/>
    </row>
    <row r="51" spans="2:21" s="6" customFormat="1" ht="15.75" customHeight="1">
      <c r="B51" s="19"/>
      <c r="C51" s="17" t="s">
        <v>773</v>
      </c>
      <c r="F51" s="51" t="s">
        <v>1001</v>
      </c>
      <c r="I51" s="17" t="s">
        <v>774</v>
      </c>
      <c r="J51" s="15" t="s">
        <v>1008</v>
      </c>
      <c r="K51" s="22"/>
      <c r="U51" s="258"/>
    </row>
    <row r="52" spans="2:21" s="6" customFormat="1" ht="15" customHeight="1">
      <c r="B52" s="19"/>
      <c r="C52" s="17" t="s">
        <v>777</v>
      </c>
      <c r="F52" s="15" t="str">
        <f>IF($E$18="","",$E$18)</f>
        <v>Na základě výběrového řízení</v>
      </c>
      <c r="K52" s="22"/>
      <c r="U52" s="258"/>
    </row>
    <row r="53" spans="2:21" s="6" customFormat="1" ht="11.25" customHeight="1">
      <c r="B53" s="19"/>
      <c r="K53" s="22"/>
      <c r="U53" s="258"/>
    </row>
    <row r="54" spans="2:21" s="6" customFormat="1" ht="30" customHeight="1">
      <c r="B54" s="19"/>
      <c r="C54" s="80" t="s">
        <v>835</v>
      </c>
      <c r="D54" s="27"/>
      <c r="E54" s="27"/>
      <c r="F54" s="27"/>
      <c r="G54" s="27"/>
      <c r="H54" s="27"/>
      <c r="I54" s="27"/>
      <c r="J54" s="81" t="s">
        <v>836</v>
      </c>
      <c r="K54" s="32"/>
      <c r="U54" s="258"/>
    </row>
    <row r="55" spans="2:21" s="6" customFormat="1" ht="11.25" customHeight="1">
      <c r="B55" s="19"/>
      <c r="K55" s="22"/>
      <c r="U55" s="258"/>
    </row>
    <row r="56" spans="2:47" s="6" customFormat="1" ht="30" customHeight="1">
      <c r="B56" s="19"/>
      <c r="C56" s="53" t="s">
        <v>837</v>
      </c>
      <c r="J56" s="54">
        <f>$J$96</f>
        <v>0</v>
      </c>
      <c r="K56" s="22"/>
      <c r="U56" s="258"/>
      <c r="AU56" s="6" t="s">
        <v>838</v>
      </c>
    </row>
    <row r="57" spans="2:21" s="60" customFormat="1" ht="25.5" customHeight="1">
      <c r="B57" s="82"/>
      <c r="D57" s="83" t="s">
        <v>905</v>
      </c>
      <c r="E57" s="83"/>
      <c r="F57" s="83"/>
      <c r="G57" s="83"/>
      <c r="H57" s="83"/>
      <c r="I57" s="83"/>
      <c r="J57" s="84">
        <f>$J$97</f>
        <v>0</v>
      </c>
      <c r="K57" s="85"/>
      <c r="U57" s="262"/>
    </row>
    <row r="58" spans="2:21" s="118" customFormat="1" ht="21" customHeight="1">
      <c r="B58" s="119"/>
      <c r="D58" s="120" t="s">
        <v>242</v>
      </c>
      <c r="E58" s="120"/>
      <c r="F58" s="120"/>
      <c r="G58" s="120"/>
      <c r="H58" s="120"/>
      <c r="I58" s="120"/>
      <c r="J58" s="121">
        <f>$J$98</f>
        <v>0</v>
      </c>
      <c r="K58" s="122"/>
      <c r="U58" s="263"/>
    </row>
    <row r="59" spans="2:21" s="118" customFormat="1" ht="21" customHeight="1">
      <c r="B59" s="119"/>
      <c r="D59" s="120" t="s">
        <v>243</v>
      </c>
      <c r="E59" s="120"/>
      <c r="F59" s="120"/>
      <c r="G59" s="120"/>
      <c r="H59" s="120"/>
      <c r="I59" s="120"/>
      <c r="J59" s="121">
        <f>$J$127</f>
        <v>0</v>
      </c>
      <c r="K59" s="122"/>
      <c r="U59" s="263"/>
    </row>
    <row r="60" spans="2:21" s="118" customFormat="1" ht="21" customHeight="1">
      <c r="B60" s="119"/>
      <c r="D60" s="120" t="s">
        <v>244</v>
      </c>
      <c r="E60" s="120"/>
      <c r="F60" s="120"/>
      <c r="G60" s="120"/>
      <c r="H60" s="120"/>
      <c r="I60" s="120"/>
      <c r="J60" s="121">
        <f>$J$133</f>
        <v>0</v>
      </c>
      <c r="K60" s="122"/>
      <c r="U60" s="263"/>
    </row>
    <row r="61" spans="2:21" s="118" customFormat="1" ht="21" customHeight="1">
      <c r="B61" s="119"/>
      <c r="D61" s="120" t="s">
        <v>906</v>
      </c>
      <c r="E61" s="120"/>
      <c r="F61" s="120"/>
      <c r="G61" s="120"/>
      <c r="H61" s="120"/>
      <c r="I61" s="120"/>
      <c r="J61" s="121">
        <f>$J$152</f>
        <v>0</v>
      </c>
      <c r="K61" s="122"/>
      <c r="U61" s="263"/>
    </row>
    <row r="62" spans="2:21" s="118" customFormat="1" ht="21" customHeight="1">
      <c r="B62" s="119"/>
      <c r="D62" s="120" t="s">
        <v>907</v>
      </c>
      <c r="E62" s="120"/>
      <c r="F62" s="120"/>
      <c r="G62" s="120"/>
      <c r="H62" s="120"/>
      <c r="I62" s="120"/>
      <c r="J62" s="121">
        <f>$J$205</f>
        <v>0</v>
      </c>
      <c r="K62" s="122"/>
      <c r="U62" s="263"/>
    </row>
    <row r="63" spans="2:21" s="118" customFormat="1" ht="15.75" customHeight="1">
      <c r="B63" s="119"/>
      <c r="D63" s="120" t="s">
        <v>908</v>
      </c>
      <c r="E63" s="120"/>
      <c r="F63" s="120"/>
      <c r="G63" s="120"/>
      <c r="H63" s="120"/>
      <c r="I63" s="120"/>
      <c r="J63" s="121">
        <f>$J$206</f>
        <v>0</v>
      </c>
      <c r="K63" s="122"/>
      <c r="U63" s="263"/>
    </row>
    <row r="64" spans="2:21" s="118" customFormat="1" ht="15.75" customHeight="1">
      <c r="B64" s="119"/>
      <c r="D64" s="120" t="s">
        <v>909</v>
      </c>
      <c r="E64" s="120"/>
      <c r="F64" s="120"/>
      <c r="G64" s="120"/>
      <c r="H64" s="120"/>
      <c r="I64" s="120"/>
      <c r="J64" s="121">
        <f>$J$296</f>
        <v>0</v>
      </c>
      <c r="K64" s="122"/>
      <c r="U64" s="263"/>
    </row>
    <row r="65" spans="2:21" s="118" customFormat="1" ht="21" customHeight="1">
      <c r="B65" s="119"/>
      <c r="D65" s="120" t="s">
        <v>145</v>
      </c>
      <c r="E65" s="120"/>
      <c r="F65" s="120"/>
      <c r="G65" s="120"/>
      <c r="H65" s="120"/>
      <c r="I65" s="120"/>
      <c r="J65" s="121">
        <f>$J$322</f>
        <v>0</v>
      </c>
      <c r="K65" s="122"/>
      <c r="U65" s="263"/>
    </row>
    <row r="66" spans="2:21" s="60" customFormat="1" ht="25.5" customHeight="1">
      <c r="B66" s="82"/>
      <c r="D66" s="83" t="s">
        <v>910</v>
      </c>
      <c r="E66" s="83"/>
      <c r="F66" s="83"/>
      <c r="G66" s="83"/>
      <c r="H66" s="83"/>
      <c r="I66" s="83"/>
      <c r="J66" s="84">
        <f>$J$329</f>
        <v>0</v>
      </c>
      <c r="K66" s="85"/>
      <c r="U66" s="262"/>
    </row>
    <row r="67" spans="2:21" s="118" customFormat="1" ht="21" customHeight="1">
      <c r="B67" s="119"/>
      <c r="D67" s="120" t="s">
        <v>245</v>
      </c>
      <c r="E67" s="120"/>
      <c r="F67" s="120"/>
      <c r="G67" s="120"/>
      <c r="H67" s="120"/>
      <c r="I67" s="120"/>
      <c r="J67" s="121">
        <f>$J$330</f>
        <v>0</v>
      </c>
      <c r="K67" s="122"/>
      <c r="U67" s="263"/>
    </row>
    <row r="68" spans="2:21" s="118" customFormat="1" ht="21" customHeight="1">
      <c r="B68" s="119"/>
      <c r="D68" s="120" t="s">
        <v>246</v>
      </c>
      <c r="E68" s="120"/>
      <c r="F68" s="120"/>
      <c r="G68" s="120"/>
      <c r="H68" s="120"/>
      <c r="I68" s="120"/>
      <c r="J68" s="121">
        <f>$J$349</f>
        <v>0</v>
      </c>
      <c r="K68" s="122"/>
      <c r="U68" s="263"/>
    </row>
    <row r="69" spans="2:21" s="118" customFormat="1" ht="21" customHeight="1">
      <c r="B69" s="119"/>
      <c r="D69" s="120" t="s">
        <v>146</v>
      </c>
      <c r="E69" s="120"/>
      <c r="F69" s="120"/>
      <c r="G69" s="120"/>
      <c r="H69" s="120"/>
      <c r="I69" s="120"/>
      <c r="J69" s="121">
        <f>$J$365</f>
        <v>0</v>
      </c>
      <c r="K69" s="122"/>
      <c r="U69" s="263"/>
    </row>
    <row r="70" spans="2:21" s="118" customFormat="1" ht="21" customHeight="1">
      <c r="B70" s="119"/>
      <c r="D70" s="120" t="s">
        <v>247</v>
      </c>
      <c r="E70" s="120"/>
      <c r="F70" s="120"/>
      <c r="G70" s="120"/>
      <c r="H70" s="120"/>
      <c r="I70" s="120"/>
      <c r="J70" s="121">
        <f>$J$368</f>
        <v>0</v>
      </c>
      <c r="K70" s="122"/>
      <c r="U70" s="263"/>
    </row>
    <row r="71" spans="2:21" s="118" customFormat="1" ht="21" customHeight="1">
      <c r="B71" s="119"/>
      <c r="D71" s="120" t="s">
        <v>913</v>
      </c>
      <c r="E71" s="120"/>
      <c r="F71" s="120"/>
      <c r="G71" s="120"/>
      <c r="H71" s="120"/>
      <c r="I71" s="120"/>
      <c r="J71" s="121">
        <f>$J$381</f>
        <v>0</v>
      </c>
      <c r="K71" s="122"/>
      <c r="U71" s="263"/>
    </row>
    <row r="72" spans="2:21" s="118" customFormat="1" ht="21" customHeight="1">
      <c r="B72" s="119"/>
      <c r="D72" s="120" t="s">
        <v>147</v>
      </c>
      <c r="E72" s="120"/>
      <c r="F72" s="120"/>
      <c r="G72" s="120"/>
      <c r="H72" s="120"/>
      <c r="I72" s="120"/>
      <c r="J72" s="121">
        <f>$J$425</f>
        <v>0</v>
      </c>
      <c r="K72" s="122"/>
      <c r="U72" s="263"/>
    </row>
    <row r="73" spans="2:21" s="118" customFormat="1" ht="21" customHeight="1">
      <c r="B73" s="119"/>
      <c r="D73" s="120" t="s">
        <v>248</v>
      </c>
      <c r="E73" s="120"/>
      <c r="F73" s="120"/>
      <c r="G73" s="120"/>
      <c r="H73" s="120"/>
      <c r="I73" s="120"/>
      <c r="J73" s="121">
        <f>$J$440</f>
        <v>0</v>
      </c>
      <c r="K73" s="122"/>
      <c r="U73" s="263"/>
    </row>
    <row r="74" spans="2:21" s="118" customFormat="1" ht="21" customHeight="1">
      <c r="B74" s="119"/>
      <c r="D74" s="120" t="s">
        <v>249</v>
      </c>
      <c r="E74" s="120"/>
      <c r="F74" s="120"/>
      <c r="G74" s="120"/>
      <c r="H74" s="120"/>
      <c r="I74" s="120"/>
      <c r="J74" s="121">
        <f>$J$448</f>
        <v>0</v>
      </c>
      <c r="K74" s="122"/>
      <c r="U74" s="263"/>
    </row>
    <row r="75" spans="2:21" s="60" customFormat="1" ht="25.5" customHeight="1">
      <c r="B75" s="82"/>
      <c r="D75" s="83" t="s">
        <v>250</v>
      </c>
      <c r="E75" s="83"/>
      <c r="F75" s="83"/>
      <c r="G75" s="83"/>
      <c r="H75" s="83"/>
      <c r="I75" s="83"/>
      <c r="J75" s="84">
        <f>$J$457</f>
        <v>0</v>
      </c>
      <c r="K75" s="85"/>
      <c r="U75" s="262"/>
    </row>
    <row r="76" spans="2:21" s="118" customFormat="1" ht="21" customHeight="1">
      <c r="B76" s="119"/>
      <c r="D76" s="120" t="s">
        <v>251</v>
      </c>
      <c r="E76" s="120"/>
      <c r="F76" s="120"/>
      <c r="G76" s="120"/>
      <c r="H76" s="120"/>
      <c r="I76" s="120"/>
      <c r="J76" s="121">
        <f>$J$458</f>
        <v>0</v>
      </c>
      <c r="K76" s="122"/>
      <c r="U76" s="263"/>
    </row>
    <row r="77" spans="2:21" s="6" customFormat="1" ht="22.5" customHeight="1">
      <c r="B77" s="19"/>
      <c r="K77" s="22"/>
      <c r="U77" s="258"/>
    </row>
    <row r="78" spans="2:21" s="6" customFormat="1" ht="7.5" customHeight="1">
      <c r="B78" s="33"/>
      <c r="C78" s="34"/>
      <c r="D78" s="34"/>
      <c r="E78" s="34"/>
      <c r="F78" s="34"/>
      <c r="G78" s="34"/>
      <c r="H78" s="34"/>
      <c r="I78" s="34"/>
      <c r="J78" s="34"/>
      <c r="K78" s="35"/>
      <c r="U78" s="258"/>
    </row>
    <row r="82" spans="2:21" s="6" customFormat="1" ht="7.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9"/>
      <c r="U82" s="258"/>
    </row>
    <row r="83" spans="2:21" s="6" customFormat="1" ht="37.5" customHeight="1">
      <c r="B83" s="19"/>
      <c r="C83" s="11" t="s">
        <v>841</v>
      </c>
      <c r="L83" s="19"/>
      <c r="U83" s="258"/>
    </row>
    <row r="84" spans="2:21" s="6" customFormat="1" ht="7.5" customHeight="1">
      <c r="B84" s="19"/>
      <c r="L84" s="19"/>
      <c r="U84" s="258"/>
    </row>
    <row r="85" spans="2:21" s="6" customFormat="1" ht="15" customHeight="1">
      <c r="B85" s="19"/>
      <c r="C85" s="17" t="s">
        <v>768</v>
      </c>
      <c r="L85" s="19"/>
      <c r="U85" s="258"/>
    </row>
    <row r="86" spans="2:21" s="6" customFormat="1" ht="16.5" customHeight="1">
      <c r="B86" s="19"/>
      <c r="E86" s="323" t="str">
        <f>$E$7</f>
        <v>Snížení energetické náročnosti budov na ulici Nivnická 1017/16 a 564/18 v Ostravě - Mariánských Horách</v>
      </c>
      <c r="F86" s="295"/>
      <c r="G86" s="295"/>
      <c r="H86" s="295"/>
      <c r="L86" s="19"/>
      <c r="U86" s="258"/>
    </row>
    <row r="87" spans="2:21" s="6" customFormat="1" ht="15" customHeight="1">
      <c r="B87" s="19"/>
      <c r="C87" s="17" t="s">
        <v>833</v>
      </c>
      <c r="L87" s="19"/>
      <c r="U87" s="258"/>
    </row>
    <row r="88" spans="2:21" s="6" customFormat="1" ht="19.5" customHeight="1">
      <c r="B88" s="19"/>
      <c r="E88" s="296" t="str">
        <f>$E$9</f>
        <v>3 - Práce a dodávky - nezpůsobilé výdaje část 2.</v>
      </c>
      <c r="F88" s="295"/>
      <c r="G88" s="295"/>
      <c r="H88" s="295"/>
      <c r="L88" s="19"/>
      <c r="U88" s="258"/>
    </row>
    <row r="89" spans="2:21" s="6" customFormat="1" ht="7.5" customHeight="1">
      <c r="B89" s="19"/>
      <c r="L89" s="19"/>
      <c r="U89" s="258"/>
    </row>
    <row r="90" spans="2:21" s="6" customFormat="1" ht="18.75" customHeight="1">
      <c r="B90" s="19"/>
      <c r="C90" s="17" t="s">
        <v>771</v>
      </c>
      <c r="F90" s="15" t="str">
        <f>$F$12</f>
        <v>Nivnická 1017/16 a 564/18, Ostrava - Mariánské Hory</v>
      </c>
      <c r="I90" s="17" t="s">
        <v>772</v>
      </c>
      <c r="J90" s="42">
        <f>IF($J$12="","",$J$12)</f>
        <v>42189</v>
      </c>
      <c r="L90" s="19"/>
      <c r="U90" s="258"/>
    </row>
    <row r="91" spans="2:21" s="6" customFormat="1" ht="7.5" customHeight="1">
      <c r="B91" s="19"/>
      <c r="L91" s="19"/>
      <c r="U91" s="258"/>
    </row>
    <row r="92" spans="2:21" s="6" customFormat="1" ht="15.75" customHeight="1">
      <c r="B92" s="19"/>
      <c r="C92" s="17" t="s">
        <v>773</v>
      </c>
      <c r="F92" s="51" t="s">
        <v>1001</v>
      </c>
      <c r="I92" s="17" t="s">
        <v>779</v>
      </c>
      <c r="J92" s="15" t="s">
        <v>904</v>
      </c>
      <c r="L92" s="19"/>
      <c r="U92" s="258"/>
    </row>
    <row r="93" spans="2:21" s="6" customFormat="1" ht="15" customHeight="1">
      <c r="B93" s="19"/>
      <c r="C93" s="17" t="s">
        <v>777</v>
      </c>
      <c r="F93" s="15" t="str">
        <f>IF($E$18="","",$E$18)</f>
        <v>Na základě výběrového řízení</v>
      </c>
      <c r="L93" s="19"/>
      <c r="U93" s="258"/>
    </row>
    <row r="94" spans="2:21" s="6" customFormat="1" ht="11.25" customHeight="1">
      <c r="B94" s="19"/>
      <c r="L94" s="19"/>
      <c r="U94" s="258"/>
    </row>
    <row r="95" spans="2:21" s="86" customFormat="1" ht="30" customHeight="1">
      <c r="B95" s="87"/>
      <c r="C95" s="88" t="s">
        <v>842</v>
      </c>
      <c r="D95" s="89" t="s">
        <v>803</v>
      </c>
      <c r="E95" s="89" t="s">
        <v>799</v>
      </c>
      <c r="F95" s="89" t="s">
        <v>843</v>
      </c>
      <c r="G95" s="89" t="s">
        <v>844</v>
      </c>
      <c r="H95" s="89" t="s">
        <v>845</v>
      </c>
      <c r="I95" s="89" t="s">
        <v>846</v>
      </c>
      <c r="J95" s="89" t="s">
        <v>847</v>
      </c>
      <c r="K95" s="90" t="s">
        <v>848</v>
      </c>
      <c r="L95" s="87"/>
      <c r="M95" s="48" t="s">
        <v>849</v>
      </c>
      <c r="N95" s="49" t="s">
        <v>788</v>
      </c>
      <c r="O95" s="49" t="s">
        <v>850</v>
      </c>
      <c r="P95" s="49" t="s">
        <v>851</v>
      </c>
      <c r="Q95" s="49" t="s">
        <v>852</v>
      </c>
      <c r="R95" s="49" t="s">
        <v>853</v>
      </c>
      <c r="S95" s="49" t="s">
        <v>854</v>
      </c>
      <c r="T95" s="50" t="s">
        <v>855</v>
      </c>
      <c r="U95" s="264"/>
    </row>
    <row r="96" spans="2:63" s="6" customFormat="1" ht="30" customHeight="1">
      <c r="B96" s="19"/>
      <c r="C96" s="53" t="s">
        <v>837</v>
      </c>
      <c r="J96" s="91">
        <f>$BK$96</f>
        <v>0</v>
      </c>
      <c r="L96" s="19"/>
      <c r="M96" s="52"/>
      <c r="N96" s="43"/>
      <c r="O96" s="43"/>
      <c r="P96" s="92">
        <f>$P$97+$P$329+$P$457</f>
        <v>1314.371862</v>
      </c>
      <c r="Q96" s="43"/>
      <c r="R96" s="92">
        <f>$R$97+$R$329+$R$457</f>
        <v>105.09721585000001</v>
      </c>
      <c r="S96" s="43"/>
      <c r="T96" s="93">
        <f>$T$97+$T$329+$T$457</f>
        <v>140.571782</v>
      </c>
      <c r="U96" s="258"/>
      <c r="AT96" s="6" t="s">
        <v>817</v>
      </c>
      <c r="AU96" s="6" t="s">
        <v>838</v>
      </c>
      <c r="BK96" s="94">
        <f>$BK$97+$BK$329+$BK$457</f>
        <v>0</v>
      </c>
    </row>
    <row r="97" spans="2:63" s="95" customFormat="1" ht="37.5" customHeight="1">
      <c r="B97" s="96"/>
      <c r="D97" s="97" t="s">
        <v>817</v>
      </c>
      <c r="E97" s="98" t="s">
        <v>916</v>
      </c>
      <c r="F97" s="98" t="s">
        <v>917</v>
      </c>
      <c r="J97" s="99">
        <f>$BK$97</f>
        <v>0</v>
      </c>
      <c r="L97" s="96"/>
      <c r="M97" s="100"/>
      <c r="P97" s="101">
        <f>$P$98+$P$127+$P$133+$P$152+$P$205+$P$322</f>
        <v>1279.0698499999999</v>
      </c>
      <c r="R97" s="101">
        <f>$R$98+$R$127+$R$133+$R$152+$R$205+$R$322</f>
        <v>104.89008533</v>
      </c>
      <c r="T97" s="102">
        <f>$T$98+$T$127+$T$133+$T$152+$T$205+$T$322</f>
        <v>140.571782</v>
      </c>
      <c r="U97" s="251"/>
      <c r="AR97" s="97" t="s">
        <v>824</v>
      </c>
      <c r="AT97" s="97" t="s">
        <v>817</v>
      </c>
      <c r="AU97" s="97" t="s">
        <v>818</v>
      </c>
      <c r="AY97" s="97" t="s">
        <v>858</v>
      </c>
      <c r="BK97" s="103">
        <f>$BK$98+$BK$127+$BK$133+$BK$152+$BK$205+$BK$322</f>
        <v>0</v>
      </c>
    </row>
    <row r="98" spans="2:63" s="95" customFormat="1" ht="21" customHeight="1">
      <c r="B98" s="96"/>
      <c r="D98" s="97" t="s">
        <v>817</v>
      </c>
      <c r="E98" s="123" t="s">
        <v>824</v>
      </c>
      <c r="F98" s="123" t="s">
        <v>252</v>
      </c>
      <c r="J98" s="124">
        <f>$BK$98</f>
        <v>0</v>
      </c>
      <c r="L98" s="96"/>
      <c r="M98" s="100"/>
      <c r="P98" s="101">
        <f>SUM($P$99:$P$126)</f>
        <v>120.61958399999999</v>
      </c>
      <c r="R98" s="101">
        <f>SUM($R$99:$R$126)</f>
        <v>0.12975</v>
      </c>
      <c r="T98" s="102">
        <f>SUM($T$99:$T$126)</f>
        <v>53.766040000000004</v>
      </c>
      <c r="U98" s="251"/>
      <c r="AR98" s="97" t="s">
        <v>824</v>
      </c>
      <c r="AT98" s="97" t="s">
        <v>817</v>
      </c>
      <c r="AU98" s="97" t="s">
        <v>824</v>
      </c>
      <c r="AY98" s="97" t="s">
        <v>858</v>
      </c>
      <c r="BK98" s="103">
        <f>SUM($BK$99:$BK$126)</f>
        <v>0</v>
      </c>
    </row>
    <row r="99" spans="2:65" s="6" customFormat="1" ht="15.75" customHeight="1">
      <c r="B99" s="19"/>
      <c r="C99" s="104" t="s">
        <v>824</v>
      </c>
      <c r="D99" s="104" t="s">
        <v>859</v>
      </c>
      <c r="E99" s="105" t="s">
        <v>253</v>
      </c>
      <c r="F99" s="106" t="s">
        <v>254</v>
      </c>
      <c r="G99" s="107" t="s">
        <v>921</v>
      </c>
      <c r="H99" s="108">
        <v>74.894</v>
      </c>
      <c r="I99" s="109"/>
      <c r="J99" s="109">
        <f>ROUND($I$99*$H$99,2)</f>
        <v>0</v>
      </c>
      <c r="K99" s="106" t="s">
        <v>922</v>
      </c>
      <c r="L99" s="19"/>
      <c r="M99" s="110"/>
      <c r="N99" s="111" t="s">
        <v>790</v>
      </c>
      <c r="O99" s="112">
        <v>0.21</v>
      </c>
      <c r="P99" s="112">
        <f>$O$99*$H$99</f>
        <v>15.72774</v>
      </c>
      <c r="Q99" s="112">
        <v>0</v>
      </c>
      <c r="R99" s="112">
        <f>$Q$99*$H$99</f>
        <v>0</v>
      </c>
      <c r="S99" s="112">
        <v>0.26</v>
      </c>
      <c r="T99" s="113">
        <f>$S$99*$H$99</f>
        <v>19.472440000000002</v>
      </c>
      <c r="U99" s="258"/>
      <c r="AR99" s="71" t="s">
        <v>863</v>
      </c>
      <c r="AT99" s="71" t="s">
        <v>859</v>
      </c>
      <c r="AU99" s="71" t="s">
        <v>828</v>
      </c>
      <c r="AY99" s="6" t="s">
        <v>858</v>
      </c>
      <c r="BE99" s="114">
        <f>IF($N$99="základní",$J$99,0)</f>
        <v>0</v>
      </c>
      <c r="BF99" s="114">
        <f>IF($N$99="snížená",$J$99,0)</f>
        <v>0</v>
      </c>
      <c r="BG99" s="114">
        <f>IF($N$99="zákl. přenesená",$J$99,0)</f>
        <v>0</v>
      </c>
      <c r="BH99" s="114">
        <f>IF($N$99="sníž. přenesená",$J$99,0)</f>
        <v>0</v>
      </c>
      <c r="BI99" s="114">
        <f>IF($N$99="nulová",$J$99,0)</f>
        <v>0</v>
      </c>
      <c r="BJ99" s="71" t="s">
        <v>828</v>
      </c>
      <c r="BK99" s="114">
        <f>ROUND($I$99*$H$99,2)</f>
        <v>0</v>
      </c>
      <c r="BL99" s="71" t="s">
        <v>863</v>
      </c>
      <c r="BM99" s="71" t="s">
        <v>824</v>
      </c>
    </row>
    <row r="100" spans="2:51" s="6" customFormat="1" ht="15.75" customHeight="1">
      <c r="B100" s="125"/>
      <c r="D100" s="126" t="s">
        <v>926</v>
      </c>
      <c r="E100" s="127"/>
      <c r="F100" s="127" t="s">
        <v>255</v>
      </c>
      <c r="H100" s="128">
        <v>74.8944</v>
      </c>
      <c r="L100" s="125"/>
      <c r="M100" s="129"/>
      <c r="T100" s="130"/>
      <c r="U100" s="258"/>
      <c r="AT100" s="131" t="s">
        <v>926</v>
      </c>
      <c r="AU100" s="131" t="s">
        <v>828</v>
      </c>
      <c r="AV100" s="131" t="s">
        <v>828</v>
      </c>
      <c r="AW100" s="131" t="s">
        <v>838</v>
      </c>
      <c r="AX100" s="131" t="s">
        <v>818</v>
      </c>
      <c r="AY100" s="131" t="s">
        <v>858</v>
      </c>
    </row>
    <row r="101" spans="2:51" s="6" customFormat="1" ht="15.75" customHeight="1">
      <c r="B101" s="132"/>
      <c r="D101" s="133" t="s">
        <v>926</v>
      </c>
      <c r="E101" s="134"/>
      <c r="F101" s="135" t="s">
        <v>928</v>
      </c>
      <c r="H101" s="134"/>
      <c r="L101" s="132"/>
      <c r="M101" s="136"/>
      <c r="T101" s="137"/>
      <c r="U101" s="258"/>
      <c r="AT101" s="134" t="s">
        <v>926</v>
      </c>
      <c r="AU101" s="134" t="s">
        <v>828</v>
      </c>
      <c r="AV101" s="134" t="s">
        <v>824</v>
      </c>
      <c r="AW101" s="134" t="s">
        <v>838</v>
      </c>
      <c r="AX101" s="134" t="s">
        <v>818</v>
      </c>
      <c r="AY101" s="134" t="s">
        <v>858</v>
      </c>
    </row>
    <row r="102" spans="2:51" s="6" customFormat="1" ht="15.75" customHeight="1">
      <c r="B102" s="138"/>
      <c r="D102" s="133" t="s">
        <v>926</v>
      </c>
      <c r="E102" s="139"/>
      <c r="F102" s="140" t="s">
        <v>928</v>
      </c>
      <c r="H102" s="141">
        <v>74.8944</v>
      </c>
      <c r="L102" s="138"/>
      <c r="M102" s="142"/>
      <c r="T102" s="143"/>
      <c r="U102" s="258"/>
      <c r="AT102" s="139" t="s">
        <v>926</v>
      </c>
      <c r="AU102" s="139" t="s">
        <v>828</v>
      </c>
      <c r="AV102" s="139" t="s">
        <v>863</v>
      </c>
      <c r="AW102" s="139" t="s">
        <v>838</v>
      </c>
      <c r="AX102" s="139" t="s">
        <v>824</v>
      </c>
      <c r="AY102" s="139" t="s">
        <v>858</v>
      </c>
    </row>
    <row r="103" spans="2:65" s="6" customFormat="1" ht="15.75" customHeight="1">
      <c r="B103" s="19"/>
      <c r="C103" s="104" t="s">
        <v>828</v>
      </c>
      <c r="D103" s="104" t="s">
        <v>859</v>
      </c>
      <c r="E103" s="105" t="s">
        <v>256</v>
      </c>
      <c r="F103" s="106" t="s">
        <v>257</v>
      </c>
      <c r="G103" s="107" t="s">
        <v>921</v>
      </c>
      <c r="H103" s="108">
        <v>85.734</v>
      </c>
      <c r="I103" s="109"/>
      <c r="J103" s="109">
        <f>ROUND($I$103*$H$103,2)</f>
        <v>0</v>
      </c>
      <c r="K103" s="106" t="s">
        <v>922</v>
      </c>
      <c r="L103" s="19"/>
      <c r="M103" s="110"/>
      <c r="N103" s="111" t="s">
        <v>790</v>
      </c>
      <c r="O103" s="112">
        <v>0.166</v>
      </c>
      <c r="P103" s="112">
        <f>$O$103*$H$103</f>
        <v>14.231844</v>
      </c>
      <c r="Q103" s="112">
        <v>0</v>
      </c>
      <c r="R103" s="112">
        <f>$Q$103*$H$103</f>
        <v>0</v>
      </c>
      <c r="S103" s="112">
        <v>0.4</v>
      </c>
      <c r="T103" s="113">
        <f>$S$103*$H$103</f>
        <v>34.2936</v>
      </c>
      <c r="U103" s="258"/>
      <c r="AR103" s="71" t="s">
        <v>863</v>
      </c>
      <c r="AT103" s="71" t="s">
        <v>859</v>
      </c>
      <c r="AU103" s="71" t="s">
        <v>828</v>
      </c>
      <c r="AY103" s="6" t="s">
        <v>858</v>
      </c>
      <c r="BE103" s="114">
        <f>IF($N$103="základní",$J$103,0)</f>
        <v>0</v>
      </c>
      <c r="BF103" s="114">
        <f>IF($N$103="snížená",$J$103,0)</f>
        <v>0</v>
      </c>
      <c r="BG103" s="114">
        <f>IF($N$103="zákl. přenesená",$J$103,0)</f>
        <v>0</v>
      </c>
      <c r="BH103" s="114">
        <f>IF($N$103="sníž. přenesená",$J$103,0)</f>
        <v>0</v>
      </c>
      <c r="BI103" s="114">
        <f>IF($N$103="nulová",$J$103,0)</f>
        <v>0</v>
      </c>
      <c r="BJ103" s="71" t="s">
        <v>828</v>
      </c>
      <c r="BK103" s="114">
        <f>ROUND($I$103*$H$103,2)</f>
        <v>0</v>
      </c>
      <c r="BL103" s="71" t="s">
        <v>863</v>
      </c>
      <c r="BM103" s="71" t="s">
        <v>828</v>
      </c>
    </row>
    <row r="104" spans="2:51" s="6" customFormat="1" ht="15.75" customHeight="1">
      <c r="B104" s="125"/>
      <c r="D104" s="126" t="s">
        <v>926</v>
      </c>
      <c r="E104" s="127"/>
      <c r="F104" s="127" t="s">
        <v>258</v>
      </c>
      <c r="H104" s="128">
        <v>85.734</v>
      </c>
      <c r="L104" s="125"/>
      <c r="M104" s="129"/>
      <c r="T104" s="130"/>
      <c r="U104" s="258"/>
      <c r="AT104" s="131" t="s">
        <v>926</v>
      </c>
      <c r="AU104" s="131" t="s">
        <v>828</v>
      </c>
      <c r="AV104" s="131" t="s">
        <v>828</v>
      </c>
      <c r="AW104" s="131" t="s">
        <v>838</v>
      </c>
      <c r="AX104" s="131" t="s">
        <v>818</v>
      </c>
      <c r="AY104" s="131" t="s">
        <v>858</v>
      </c>
    </row>
    <row r="105" spans="2:51" s="6" customFormat="1" ht="15.75" customHeight="1">
      <c r="B105" s="132"/>
      <c r="D105" s="133" t="s">
        <v>926</v>
      </c>
      <c r="E105" s="134"/>
      <c r="F105" s="135" t="s">
        <v>928</v>
      </c>
      <c r="H105" s="134"/>
      <c r="L105" s="132"/>
      <c r="M105" s="136"/>
      <c r="T105" s="137"/>
      <c r="U105" s="258"/>
      <c r="AT105" s="134" t="s">
        <v>926</v>
      </c>
      <c r="AU105" s="134" t="s">
        <v>828</v>
      </c>
      <c r="AV105" s="134" t="s">
        <v>824</v>
      </c>
      <c r="AW105" s="134" t="s">
        <v>838</v>
      </c>
      <c r="AX105" s="134" t="s">
        <v>818</v>
      </c>
      <c r="AY105" s="134" t="s">
        <v>858</v>
      </c>
    </row>
    <row r="106" spans="2:51" s="6" customFormat="1" ht="15.75" customHeight="1">
      <c r="B106" s="138"/>
      <c r="D106" s="133" t="s">
        <v>926</v>
      </c>
      <c r="E106" s="139"/>
      <c r="F106" s="140" t="s">
        <v>928</v>
      </c>
      <c r="H106" s="141">
        <v>85.734</v>
      </c>
      <c r="L106" s="138"/>
      <c r="M106" s="142"/>
      <c r="T106" s="143"/>
      <c r="U106" s="258"/>
      <c r="AT106" s="139" t="s">
        <v>926</v>
      </c>
      <c r="AU106" s="139" t="s">
        <v>828</v>
      </c>
      <c r="AV106" s="139" t="s">
        <v>863</v>
      </c>
      <c r="AW106" s="139" t="s">
        <v>838</v>
      </c>
      <c r="AX106" s="139" t="s">
        <v>824</v>
      </c>
      <c r="AY106" s="139" t="s">
        <v>858</v>
      </c>
    </row>
    <row r="107" spans="2:65" s="6" customFormat="1" ht="15.75" customHeight="1">
      <c r="B107" s="19"/>
      <c r="C107" s="104" t="s">
        <v>829</v>
      </c>
      <c r="D107" s="104" t="s">
        <v>859</v>
      </c>
      <c r="E107" s="105" t="s">
        <v>259</v>
      </c>
      <c r="F107" s="106" t="s">
        <v>260</v>
      </c>
      <c r="G107" s="107" t="s">
        <v>921</v>
      </c>
      <c r="H107" s="108">
        <v>10.84</v>
      </c>
      <c r="I107" s="109"/>
      <c r="J107" s="109">
        <f>ROUND($I$107*$H$107,2)</f>
        <v>0</v>
      </c>
      <c r="K107" s="106"/>
      <c r="L107" s="19"/>
      <c r="M107" s="110"/>
      <c r="N107" s="111" t="s">
        <v>790</v>
      </c>
      <c r="O107" s="112">
        <v>0</v>
      </c>
      <c r="P107" s="112">
        <f>$O$107*$H$107</f>
        <v>0</v>
      </c>
      <c r="Q107" s="112">
        <v>0</v>
      </c>
      <c r="R107" s="112">
        <f>$Q$107*$H$107</f>
        <v>0</v>
      </c>
      <c r="S107" s="112">
        <v>0</v>
      </c>
      <c r="T107" s="113">
        <f>$S$107*$H$107</f>
        <v>0</v>
      </c>
      <c r="U107" s="258"/>
      <c r="AR107" s="71" t="s">
        <v>863</v>
      </c>
      <c r="AT107" s="71" t="s">
        <v>859</v>
      </c>
      <c r="AU107" s="71" t="s">
        <v>828</v>
      </c>
      <c r="AY107" s="6" t="s">
        <v>858</v>
      </c>
      <c r="BE107" s="114">
        <f>IF($N$107="základní",$J$107,0)</f>
        <v>0</v>
      </c>
      <c r="BF107" s="114">
        <f>IF($N$107="snížená",$J$107,0)</f>
        <v>0</v>
      </c>
      <c r="BG107" s="114">
        <f>IF($N$107="zákl. přenesená",$J$107,0)</f>
        <v>0</v>
      </c>
      <c r="BH107" s="114">
        <f>IF($N$107="sníž. přenesená",$J$107,0)</f>
        <v>0</v>
      </c>
      <c r="BI107" s="114">
        <f>IF($N$107="nulová",$J$107,0)</f>
        <v>0</v>
      </c>
      <c r="BJ107" s="71" t="s">
        <v>828</v>
      </c>
      <c r="BK107" s="114">
        <f>ROUND($I$107*$H$107,2)</f>
        <v>0</v>
      </c>
      <c r="BL107" s="71" t="s">
        <v>863</v>
      </c>
      <c r="BM107" s="71" t="s">
        <v>829</v>
      </c>
    </row>
    <row r="108" spans="2:51" s="6" customFormat="1" ht="15.75" customHeight="1">
      <c r="B108" s="125"/>
      <c r="D108" s="126" t="s">
        <v>926</v>
      </c>
      <c r="E108" s="127"/>
      <c r="F108" s="127" t="s">
        <v>261</v>
      </c>
      <c r="H108" s="128">
        <v>10.84</v>
      </c>
      <c r="L108" s="125"/>
      <c r="M108" s="129"/>
      <c r="T108" s="130"/>
      <c r="U108" s="258"/>
      <c r="AT108" s="131" t="s">
        <v>926</v>
      </c>
      <c r="AU108" s="131" t="s">
        <v>828</v>
      </c>
      <c r="AV108" s="131" t="s">
        <v>828</v>
      </c>
      <c r="AW108" s="131" t="s">
        <v>838</v>
      </c>
      <c r="AX108" s="131" t="s">
        <v>818</v>
      </c>
      <c r="AY108" s="131" t="s">
        <v>858</v>
      </c>
    </row>
    <row r="109" spans="2:51" s="6" customFormat="1" ht="15.75" customHeight="1">
      <c r="B109" s="132"/>
      <c r="D109" s="133" t="s">
        <v>926</v>
      </c>
      <c r="E109" s="134"/>
      <c r="F109" s="135" t="s">
        <v>928</v>
      </c>
      <c r="H109" s="134"/>
      <c r="L109" s="132"/>
      <c r="M109" s="136"/>
      <c r="T109" s="137"/>
      <c r="U109" s="258"/>
      <c r="AT109" s="134" t="s">
        <v>926</v>
      </c>
      <c r="AU109" s="134" t="s">
        <v>828</v>
      </c>
      <c r="AV109" s="134" t="s">
        <v>824</v>
      </c>
      <c r="AW109" s="134" t="s">
        <v>838</v>
      </c>
      <c r="AX109" s="134" t="s">
        <v>818</v>
      </c>
      <c r="AY109" s="134" t="s">
        <v>858</v>
      </c>
    </row>
    <row r="110" spans="2:51" s="6" customFormat="1" ht="15.75" customHeight="1">
      <c r="B110" s="138"/>
      <c r="D110" s="133" t="s">
        <v>926</v>
      </c>
      <c r="E110" s="139"/>
      <c r="F110" s="140" t="s">
        <v>928</v>
      </c>
      <c r="H110" s="141">
        <v>10.84</v>
      </c>
      <c r="L110" s="138"/>
      <c r="M110" s="142"/>
      <c r="T110" s="143"/>
      <c r="U110" s="258"/>
      <c r="AT110" s="139" t="s">
        <v>926</v>
      </c>
      <c r="AU110" s="139" t="s">
        <v>828</v>
      </c>
      <c r="AV110" s="139" t="s">
        <v>863</v>
      </c>
      <c r="AW110" s="139" t="s">
        <v>838</v>
      </c>
      <c r="AX110" s="139" t="s">
        <v>824</v>
      </c>
      <c r="AY110" s="139" t="s">
        <v>858</v>
      </c>
    </row>
    <row r="111" spans="2:65" s="6" customFormat="1" ht="15.75" customHeight="1">
      <c r="B111" s="19"/>
      <c r="C111" s="104" t="s">
        <v>863</v>
      </c>
      <c r="D111" s="104" t="s">
        <v>859</v>
      </c>
      <c r="E111" s="105" t="s">
        <v>262</v>
      </c>
      <c r="F111" s="106" t="s">
        <v>263</v>
      </c>
      <c r="G111" s="107" t="s">
        <v>937</v>
      </c>
      <c r="H111" s="108">
        <v>120</v>
      </c>
      <c r="I111" s="109"/>
      <c r="J111" s="109">
        <f>ROUND($I$111*$H$111,2)</f>
        <v>0</v>
      </c>
      <c r="K111" s="106"/>
      <c r="L111" s="19"/>
      <c r="M111" s="110"/>
      <c r="N111" s="111" t="s">
        <v>790</v>
      </c>
      <c r="O111" s="112">
        <v>0</v>
      </c>
      <c r="P111" s="112">
        <f>$O$111*$H$111</f>
        <v>0</v>
      </c>
      <c r="Q111" s="112">
        <v>0</v>
      </c>
      <c r="R111" s="112">
        <f>$Q$111*$H$111</f>
        <v>0</v>
      </c>
      <c r="S111" s="112">
        <v>0</v>
      </c>
      <c r="T111" s="113">
        <f>$S$111*$H$111</f>
        <v>0</v>
      </c>
      <c r="U111" s="258"/>
      <c r="AR111" s="71" t="s">
        <v>863</v>
      </c>
      <c r="AT111" s="71" t="s">
        <v>859</v>
      </c>
      <c r="AU111" s="71" t="s">
        <v>828</v>
      </c>
      <c r="AY111" s="6" t="s">
        <v>858</v>
      </c>
      <c r="BE111" s="114">
        <f>IF($N$111="základní",$J$111,0)</f>
        <v>0</v>
      </c>
      <c r="BF111" s="114">
        <f>IF($N$111="snížená",$J$111,0)</f>
        <v>0</v>
      </c>
      <c r="BG111" s="114">
        <f>IF($N$111="zákl. přenesená",$J$111,0)</f>
        <v>0</v>
      </c>
      <c r="BH111" s="114">
        <f>IF($N$111="sníž. přenesená",$J$111,0)</f>
        <v>0</v>
      </c>
      <c r="BI111" s="114">
        <f>IF($N$111="nulová",$J$111,0)</f>
        <v>0</v>
      </c>
      <c r="BJ111" s="71" t="s">
        <v>828</v>
      </c>
      <c r="BK111" s="114">
        <f>ROUND($I$111*$H$111,2)</f>
        <v>0</v>
      </c>
      <c r="BL111" s="71" t="s">
        <v>863</v>
      </c>
      <c r="BM111" s="71" t="s">
        <v>863</v>
      </c>
    </row>
    <row r="112" spans="2:51" s="6" customFormat="1" ht="15.75" customHeight="1">
      <c r="B112" s="132"/>
      <c r="D112" s="126" t="s">
        <v>926</v>
      </c>
      <c r="E112" s="135"/>
      <c r="F112" s="135" t="s">
        <v>264</v>
      </c>
      <c r="H112" s="134"/>
      <c r="L112" s="132"/>
      <c r="M112" s="136"/>
      <c r="T112" s="137"/>
      <c r="U112" s="258"/>
      <c r="AT112" s="134" t="s">
        <v>926</v>
      </c>
      <c r="AU112" s="134" t="s">
        <v>828</v>
      </c>
      <c r="AV112" s="134" t="s">
        <v>824</v>
      </c>
      <c r="AW112" s="134" t="s">
        <v>838</v>
      </c>
      <c r="AX112" s="134" t="s">
        <v>818</v>
      </c>
      <c r="AY112" s="134" t="s">
        <v>858</v>
      </c>
    </row>
    <row r="113" spans="2:51" s="6" customFormat="1" ht="15.75" customHeight="1">
      <c r="B113" s="125"/>
      <c r="D113" s="133" t="s">
        <v>926</v>
      </c>
      <c r="E113" s="131"/>
      <c r="F113" s="127" t="s">
        <v>265</v>
      </c>
      <c r="H113" s="128">
        <v>120</v>
      </c>
      <c r="L113" s="125"/>
      <c r="M113" s="129"/>
      <c r="T113" s="130"/>
      <c r="U113" s="258"/>
      <c r="AT113" s="131" t="s">
        <v>926</v>
      </c>
      <c r="AU113" s="131" t="s">
        <v>828</v>
      </c>
      <c r="AV113" s="131" t="s">
        <v>828</v>
      </c>
      <c r="AW113" s="131" t="s">
        <v>838</v>
      </c>
      <c r="AX113" s="131" t="s">
        <v>818</v>
      </c>
      <c r="AY113" s="131" t="s">
        <v>858</v>
      </c>
    </row>
    <row r="114" spans="2:51" s="6" customFormat="1" ht="15.75" customHeight="1">
      <c r="B114" s="132"/>
      <c r="D114" s="133" t="s">
        <v>926</v>
      </c>
      <c r="E114" s="134"/>
      <c r="F114" s="135" t="s">
        <v>928</v>
      </c>
      <c r="H114" s="134"/>
      <c r="L114" s="132"/>
      <c r="M114" s="136"/>
      <c r="T114" s="137"/>
      <c r="U114" s="258"/>
      <c r="AT114" s="134" t="s">
        <v>926</v>
      </c>
      <c r="AU114" s="134" t="s">
        <v>828</v>
      </c>
      <c r="AV114" s="134" t="s">
        <v>824</v>
      </c>
      <c r="AW114" s="134" t="s">
        <v>838</v>
      </c>
      <c r="AX114" s="134" t="s">
        <v>818</v>
      </c>
      <c r="AY114" s="134" t="s">
        <v>858</v>
      </c>
    </row>
    <row r="115" spans="2:51" s="6" customFormat="1" ht="15.75" customHeight="1">
      <c r="B115" s="138"/>
      <c r="D115" s="133" t="s">
        <v>926</v>
      </c>
      <c r="E115" s="139"/>
      <c r="F115" s="140" t="s">
        <v>928</v>
      </c>
      <c r="H115" s="141">
        <v>120</v>
      </c>
      <c r="L115" s="138"/>
      <c r="M115" s="142"/>
      <c r="T115" s="143"/>
      <c r="U115" s="258"/>
      <c r="AT115" s="139" t="s">
        <v>926</v>
      </c>
      <c r="AU115" s="139" t="s">
        <v>828</v>
      </c>
      <c r="AV115" s="139" t="s">
        <v>863</v>
      </c>
      <c r="AW115" s="139" t="s">
        <v>838</v>
      </c>
      <c r="AX115" s="139" t="s">
        <v>824</v>
      </c>
      <c r="AY115" s="139" t="s">
        <v>858</v>
      </c>
    </row>
    <row r="116" spans="2:65" s="6" customFormat="1" ht="15.75" customHeight="1">
      <c r="B116" s="19"/>
      <c r="C116" s="104" t="s">
        <v>872</v>
      </c>
      <c r="D116" s="104" t="s">
        <v>859</v>
      </c>
      <c r="E116" s="105" t="s">
        <v>266</v>
      </c>
      <c r="F116" s="106" t="s">
        <v>267</v>
      </c>
      <c r="G116" s="107" t="s">
        <v>937</v>
      </c>
      <c r="H116" s="108">
        <v>120</v>
      </c>
      <c r="I116" s="109"/>
      <c r="J116" s="109">
        <f>ROUND($I$116*$H$116,2)</f>
        <v>0</v>
      </c>
      <c r="K116" s="106"/>
      <c r="L116" s="19"/>
      <c r="M116" s="110"/>
      <c r="N116" s="111" t="s">
        <v>790</v>
      </c>
      <c r="O116" s="112">
        <v>0</v>
      </c>
      <c r="P116" s="112">
        <f>$O$116*$H$116</f>
        <v>0</v>
      </c>
      <c r="Q116" s="112">
        <v>0</v>
      </c>
      <c r="R116" s="112">
        <f>$Q$116*$H$116</f>
        <v>0</v>
      </c>
      <c r="S116" s="112">
        <v>0</v>
      </c>
      <c r="T116" s="113">
        <f>$S$116*$H$116</f>
        <v>0</v>
      </c>
      <c r="U116" s="258"/>
      <c r="AR116" s="71" t="s">
        <v>863</v>
      </c>
      <c r="AT116" s="71" t="s">
        <v>859</v>
      </c>
      <c r="AU116" s="71" t="s">
        <v>828</v>
      </c>
      <c r="AY116" s="6" t="s">
        <v>858</v>
      </c>
      <c r="BE116" s="114">
        <f>IF($N$116="základní",$J$116,0)</f>
        <v>0</v>
      </c>
      <c r="BF116" s="114">
        <f>IF($N$116="snížená",$J$116,0)</f>
        <v>0</v>
      </c>
      <c r="BG116" s="114">
        <f>IF($N$116="zákl. přenesená",$J$116,0)</f>
        <v>0</v>
      </c>
      <c r="BH116" s="114">
        <f>IF($N$116="sníž. přenesená",$J$116,0)</f>
        <v>0</v>
      </c>
      <c r="BI116" s="114">
        <f>IF($N$116="nulová",$J$116,0)</f>
        <v>0</v>
      </c>
      <c r="BJ116" s="71" t="s">
        <v>828</v>
      </c>
      <c r="BK116" s="114">
        <f>ROUND($I$116*$H$116,2)</f>
        <v>0</v>
      </c>
      <c r="BL116" s="71" t="s">
        <v>863</v>
      </c>
      <c r="BM116" s="71" t="s">
        <v>872</v>
      </c>
    </row>
    <row r="117" spans="2:65" s="6" customFormat="1" ht="15.75" customHeight="1">
      <c r="B117" s="19"/>
      <c r="C117" s="107" t="s">
        <v>875</v>
      </c>
      <c r="D117" s="107" t="s">
        <v>859</v>
      </c>
      <c r="E117" s="105" t="s">
        <v>268</v>
      </c>
      <c r="F117" s="106" t="s">
        <v>269</v>
      </c>
      <c r="G117" s="107" t="s">
        <v>921</v>
      </c>
      <c r="H117" s="108">
        <v>150</v>
      </c>
      <c r="I117" s="109"/>
      <c r="J117" s="109">
        <f>ROUND($I$117*$H$117,2)</f>
        <v>0</v>
      </c>
      <c r="K117" s="106" t="s">
        <v>922</v>
      </c>
      <c r="L117" s="19"/>
      <c r="M117" s="110"/>
      <c r="N117" s="111" t="s">
        <v>790</v>
      </c>
      <c r="O117" s="112">
        <v>0.236</v>
      </c>
      <c r="P117" s="112">
        <f>$O$117*$H$117</f>
        <v>35.4</v>
      </c>
      <c r="Q117" s="112">
        <v>0.00084</v>
      </c>
      <c r="R117" s="112">
        <f>$Q$117*$H$117</f>
        <v>0.126</v>
      </c>
      <c r="S117" s="112">
        <v>0</v>
      </c>
      <c r="T117" s="113">
        <f>$S$117*$H$117</f>
        <v>0</v>
      </c>
      <c r="U117" s="258"/>
      <c r="AR117" s="71" t="s">
        <v>863</v>
      </c>
      <c r="AT117" s="71" t="s">
        <v>859</v>
      </c>
      <c r="AU117" s="71" t="s">
        <v>828</v>
      </c>
      <c r="AY117" s="71" t="s">
        <v>858</v>
      </c>
      <c r="BE117" s="114">
        <f>IF($N$117="základní",$J$117,0)</f>
        <v>0</v>
      </c>
      <c r="BF117" s="114">
        <f>IF($N$117="snížená",$J$117,0)</f>
        <v>0</v>
      </c>
      <c r="BG117" s="114">
        <f>IF($N$117="zákl. přenesená",$J$117,0)</f>
        <v>0</v>
      </c>
      <c r="BH117" s="114">
        <f>IF($N$117="sníž. přenesená",$J$117,0)</f>
        <v>0</v>
      </c>
      <c r="BI117" s="114">
        <f>IF($N$117="nulová",$J$117,0)</f>
        <v>0</v>
      </c>
      <c r="BJ117" s="71" t="s">
        <v>828</v>
      </c>
      <c r="BK117" s="114">
        <f>ROUND($I$117*$H$117,2)</f>
        <v>0</v>
      </c>
      <c r="BL117" s="71" t="s">
        <v>863</v>
      </c>
      <c r="BM117" s="71" t="s">
        <v>875</v>
      </c>
    </row>
    <row r="118" spans="2:65" s="6" customFormat="1" ht="15.75" customHeight="1">
      <c r="B118" s="19"/>
      <c r="C118" s="107" t="s">
        <v>878</v>
      </c>
      <c r="D118" s="107" t="s">
        <v>859</v>
      </c>
      <c r="E118" s="105" t="s">
        <v>270</v>
      </c>
      <c r="F118" s="106" t="s">
        <v>271</v>
      </c>
      <c r="G118" s="107" t="s">
        <v>921</v>
      </c>
      <c r="H118" s="108">
        <v>150</v>
      </c>
      <c r="I118" s="109"/>
      <c r="J118" s="109">
        <f>ROUND($I$118*$H$118,2)</f>
        <v>0</v>
      </c>
      <c r="K118" s="106" t="s">
        <v>922</v>
      </c>
      <c r="L118" s="19"/>
      <c r="M118" s="110"/>
      <c r="N118" s="111" t="s">
        <v>790</v>
      </c>
      <c r="O118" s="112">
        <v>0.07</v>
      </c>
      <c r="P118" s="112">
        <f>$O$118*$H$118</f>
        <v>10.500000000000002</v>
      </c>
      <c r="Q118" s="112">
        <v>0</v>
      </c>
      <c r="R118" s="112">
        <f>$Q$118*$H$118</f>
        <v>0</v>
      </c>
      <c r="S118" s="112">
        <v>0</v>
      </c>
      <c r="T118" s="113">
        <f>$S$118*$H$118</f>
        <v>0</v>
      </c>
      <c r="U118" s="258"/>
      <c r="AR118" s="71" t="s">
        <v>863</v>
      </c>
      <c r="AT118" s="71" t="s">
        <v>859</v>
      </c>
      <c r="AU118" s="71" t="s">
        <v>828</v>
      </c>
      <c r="AY118" s="71" t="s">
        <v>858</v>
      </c>
      <c r="BE118" s="114">
        <f>IF($N$118="základní",$J$118,0)</f>
        <v>0</v>
      </c>
      <c r="BF118" s="114">
        <f>IF($N$118="snížená",$J$118,0)</f>
        <v>0</v>
      </c>
      <c r="BG118" s="114">
        <f>IF($N$118="zákl. přenesená",$J$118,0)</f>
        <v>0</v>
      </c>
      <c r="BH118" s="114">
        <f>IF($N$118="sníž. přenesená",$J$118,0)</f>
        <v>0</v>
      </c>
      <c r="BI118" s="114">
        <f>IF($N$118="nulová",$J$118,0)</f>
        <v>0</v>
      </c>
      <c r="BJ118" s="71" t="s">
        <v>828</v>
      </c>
      <c r="BK118" s="114">
        <f>ROUND($I$118*$H$118,2)</f>
        <v>0</v>
      </c>
      <c r="BL118" s="71" t="s">
        <v>863</v>
      </c>
      <c r="BM118" s="71" t="s">
        <v>878</v>
      </c>
    </row>
    <row r="119" spans="2:65" s="6" customFormat="1" ht="15.75" customHeight="1">
      <c r="B119" s="19"/>
      <c r="C119" s="107" t="s">
        <v>881</v>
      </c>
      <c r="D119" s="107" t="s">
        <v>859</v>
      </c>
      <c r="E119" s="105" t="s">
        <v>272</v>
      </c>
      <c r="F119" s="106" t="s">
        <v>273</v>
      </c>
      <c r="G119" s="107" t="s">
        <v>937</v>
      </c>
      <c r="H119" s="108">
        <v>120</v>
      </c>
      <c r="I119" s="109"/>
      <c r="J119" s="109">
        <f>ROUND($I$119*$H$119,2)</f>
        <v>0</v>
      </c>
      <c r="K119" s="106" t="s">
        <v>922</v>
      </c>
      <c r="L119" s="19"/>
      <c r="M119" s="110"/>
      <c r="N119" s="111" t="s">
        <v>790</v>
      </c>
      <c r="O119" s="112">
        <v>0.074</v>
      </c>
      <c r="P119" s="112">
        <f>$O$119*$H$119</f>
        <v>8.879999999999999</v>
      </c>
      <c r="Q119" s="112">
        <v>0</v>
      </c>
      <c r="R119" s="112">
        <f>$Q$119*$H$119</f>
        <v>0</v>
      </c>
      <c r="S119" s="112">
        <v>0</v>
      </c>
      <c r="T119" s="113">
        <f>$S$119*$H$119</f>
        <v>0</v>
      </c>
      <c r="U119" s="258"/>
      <c r="AR119" s="71" t="s">
        <v>863</v>
      </c>
      <c r="AT119" s="71" t="s">
        <v>859</v>
      </c>
      <c r="AU119" s="71" t="s">
        <v>828</v>
      </c>
      <c r="AY119" s="71" t="s">
        <v>858</v>
      </c>
      <c r="BE119" s="114">
        <f>IF($N$119="základní",$J$119,0)</f>
        <v>0</v>
      </c>
      <c r="BF119" s="114">
        <f>IF($N$119="snížená",$J$119,0)</f>
        <v>0</v>
      </c>
      <c r="BG119" s="114">
        <f>IF($N$119="zákl. přenesená",$J$119,0)</f>
        <v>0</v>
      </c>
      <c r="BH119" s="114">
        <f>IF($N$119="sníž. přenesená",$J$119,0)</f>
        <v>0</v>
      </c>
      <c r="BI119" s="114">
        <f>IF($N$119="nulová",$J$119,0)</f>
        <v>0</v>
      </c>
      <c r="BJ119" s="71" t="s">
        <v>828</v>
      </c>
      <c r="BK119" s="114">
        <f>ROUND($I$119*$H$119,2)</f>
        <v>0</v>
      </c>
      <c r="BL119" s="71" t="s">
        <v>863</v>
      </c>
      <c r="BM119" s="71" t="s">
        <v>881</v>
      </c>
    </row>
    <row r="120" spans="2:65" s="6" customFormat="1" ht="15.75" customHeight="1">
      <c r="B120" s="19"/>
      <c r="C120" s="107" t="s">
        <v>884</v>
      </c>
      <c r="D120" s="107" t="s">
        <v>859</v>
      </c>
      <c r="E120" s="105" t="s">
        <v>274</v>
      </c>
      <c r="F120" s="106" t="s">
        <v>275</v>
      </c>
      <c r="G120" s="107" t="s">
        <v>937</v>
      </c>
      <c r="H120" s="108">
        <v>240</v>
      </c>
      <c r="I120" s="109"/>
      <c r="J120" s="109">
        <f>ROUND($I$120*$H$120,2)</f>
        <v>0</v>
      </c>
      <c r="K120" s="106"/>
      <c r="L120" s="19"/>
      <c r="M120" s="110"/>
      <c r="N120" s="111" t="s">
        <v>790</v>
      </c>
      <c r="O120" s="112">
        <v>0</v>
      </c>
      <c r="P120" s="112">
        <f>$O$120*$H$120</f>
        <v>0</v>
      </c>
      <c r="Q120" s="112">
        <v>0</v>
      </c>
      <c r="R120" s="112">
        <f>$Q$120*$H$120</f>
        <v>0</v>
      </c>
      <c r="S120" s="112">
        <v>0</v>
      </c>
      <c r="T120" s="113">
        <f>$S$120*$H$120</f>
        <v>0</v>
      </c>
      <c r="U120" s="258"/>
      <c r="AR120" s="71" t="s">
        <v>863</v>
      </c>
      <c r="AT120" s="71" t="s">
        <v>859</v>
      </c>
      <c r="AU120" s="71" t="s">
        <v>828</v>
      </c>
      <c r="AY120" s="71" t="s">
        <v>858</v>
      </c>
      <c r="BE120" s="114">
        <f>IF($N$120="základní",$J$120,0)</f>
        <v>0</v>
      </c>
      <c r="BF120" s="114">
        <f>IF($N$120="snížená",$J$120,0)</f>
        <v>0</v>
      </c>
      <c r="BG120" s="114">
        <f>IF($N$120="zákl. přenesená",$J$120,0)</f>
        <v>0</v>
      </c>
      <c r="BH120" s="114">
        <f>IF($N$120="sníž. přenesená",$J$120,0)</f>
        <v>0</v>
      </c>
      <c r="BI120" s="114">
        <f>IF($N$120="nulová",$J$120,0)</f>
        <v>0</v>
      </c>
      <c r="BJ120" s="71" t="s">
        <v>828</v>
      </c>
      <c r="BK120" s="114">
        <f>ROUND($I$120*$H$120,2)</f>
        <v>0</v>
      </c>
      <c r="BL120" s="71" t="s">
        <v>863</v>
      </c>
      <c r="BM120" s="71" t="s">
        <v>884</v>
      </c>
    </row>
    <row r="121" spans="2:65" s="6" customFormat="1" ht="15.75" customHeight="1">
      <c r="B121" s="19"/>
      <c r="C121" s="107" t="s">
        <v>887</v>
      </c>
      <c r="D121" s="107" t="s">
        <v>859</v>
      </c>
      <c r="E121" s="105" t="s">
        <v>276</v>
      </c>
      <c r="F121" s="106" t="s">
        <v>277</v>
      </c>
      <c r="G121" s="107" t="s">
        <v>937</v>
      </c>
      <c r="H121" s="108">
        <v>120</v>
      </c>
      <c r="I121" s="109"/>
      <c r="J121" s="109">
        <f>ROUND($I$121*$H$121,2)</f>
        <v>0</v>
      </c>
      <c r="K121" s="106" t="s">
        <v>922</v>
      </c>
      <c r="L121" s="19"/>
      <c r="M121" s="110"/>
      <c r="N121" s="111" t="s">
        <v>790</v>
      </c>
      <c r="O121" s="112">
        <v>0.299</v>
      </c>
      <c r="P121" s="112">
        <f>$O$121*$H$121</f>
        <v>35.879999999999995</v>
      </c>
      <c r="Q121" s="112">
        <v>0</v>
      </c>
      <c r="R121" s="112">
        <f>$Q$121*$H$121</f>
        <v>0</v>
      </c>
      <c r="S121" s="112">
        <v>0</v>
      </c>
      <c r="T121" s="113">
        <f>$S$121*$H$121</f>
        <v>0</v>
      </c>
      <c r="U121" s="258"/>
      <c r="AR121" s="71" t="s">
        <v>863</v>
      </c>
      <c r="AT121" s="71" t="s">
        <v>859</v>
      </c>
      <c r="AU121" s="71" t="s">
        <v>828</v>
      </c>
      <c r="AY121" s="71" t="s">
        <v>858</v>
      </c>
      <c r="BE121" s="114">
        <f>IF($N$121="základní",$J$121,0)</f>
        <v>0</v>
      </c>
      <c r="BF121" s="114">
        <f>IF($N$121="snížená",$J$121,0)</f>
        <v>0</v>
      </c>
      <c r="BG121" s="114">
        <f>IF($N$121="zákl. přenesená",$J$121,0)</f>
        <v>0</v>
      </c>
      <c r="BH121" s="114">
        <f>IF($N$121="sníž. přenesená",$J$121,0)</f>
        <v>0</v>
      </c>
      <c r="BI121" s="114">
        <f>IF($N$121="nulová",$J$121,0)</f>
        <v>0</v>
      </c>
      <c r="BJ121" s="71" t="s">
        <v>828</v>
      </c>
      <c r="BK121" s="114">
        <f>ROUND($I$121*$H$121,2)</f>
        <v>0</v>
      </c>
      <c r="BL121" s="71" t="s">
        <v>863</v>
      </c>
      <c r="BM121" s="71" t="s">
        <v>887</v>
      </c>
    </row>
    <row r="122" spans="2:65" s="6" customFormat="1" ht="15.75" customHeight="1">
      <c r="B122" s="19"/>
      <c r="C122" s="107" t="s">
        <v>890</v>
      </c>
      <c r="D122" s="107" t="s">
        <v>859</v>
      </c>
      <c r="E122" s="105" t="s">
        <v>278</v>
      </c>
      <c r="F122" s="106" t="s">
        <v>279</v>
      </c>
      <c r="G122" s="107" t="s">
        <v>921</v>
      </c>
      <c r="H122" s="108">
        <v>150</v>
      </c>
      <c r="I122" s="109"/>
      <c r="J122" s="109">
        <f>ROUND($I$122*$H$122,2)</f>
        <v>0</v>
      </c>
      <c r="K122" s="106"/>
      <c r="L122" s="19"/>
      <c r="M122" s="110"/>
      <c r="N122" s="111" t="s">
        <v>790</v>
      </c>
      <c r="O122" s="112">
        <v>0</v>
      </c>
      <c r="P122" s="112">
        <f>$O$122*$H$122</f>
        <v>0</v>
      </c>
      <c r="Q122" s="112">
        <v>0</v>
      </c>
      <c r="R122" s="112">
        <f>$Q$122*$H$122</f>
        <v>0</v>
      </c>
      <c r="S122" s="112">
        <v>0</v>
      </c>
      <c r="T122" s="113">
        <f>$S$122*$H$122</f>
        <v>0</v>
      </c>
      <c r="U122" s="258"/>
      <c r="AR122" s="71" t="s">
        <v>863</v>
      </c>
      <c r="AT122" s="71" t="s">
        <v>859</v>
      </c>
      <c r="AU122" s="71" t="s">
        <v>828</v>
      </c>
      <c r="AY122" s="71" t="s">
        <v>858</v>
      </c>
      <c r="BE122" s="114">
        <f>IF($N$122="základní",$J$122,0)</f>
        <v>0</v>
      </c>
      <c r="BF122" s="114">
        <f>IF($N$122="snížená",$J$122,0)</f>
        <v>0</v>
      </c>
      <c r="BG122" s="114">
        <f>IF($N$122="zákl. přenesená",$J$122,0)</f>
        <v>0</v>
      </c>
      <c r="BH122" s="114">
        <f>IF($N$122="sníž. přenesená",$J$122,0)</f>
        <v>0</v>
      </c>
      <c r="BI122" s="114">
        <f>IF($N$122="nulová",$J$122,0)</f>
        <v>0</v>
      </c>
      <c r="BJ122" s="71" t="s">
        <v>828</v>
      </c>
      <c r="BK122" s="114">
        <f>ROUND($I$122*$H$122,2)</f>
        <v>0</v>
      </c>
      <c r="BL122" s="71" t="s">
        <v>863</v>
      </c>
      <c r="BM122" s="71" t="s">
        <v>890</v>
      </c>
    </row>
    <row r="123" spans="2:51" s="6" customFormat="1" ht="15.75" customHeight="1">
      <c r="B123" s="125"/>
      <c r="D123" s="126" t="s">
        <v>926</v>
      </c>
      <c r="E123" s="127"/>
      <c r="F123" s="127" t="s">
        <v>280</v>
      </c>
      <c r="H123" s="128">
        <v>150</v>
      </c>
      <c r="L123" s="125"/>
      <c r="M123" s="129"/>
      <c r="T123" s="130"/>
      <c r="U123" s="258"/>
      <c r="AT123" s="131" t="s">
        <v>926</v>
      </c>
      <c r="AU123" s="131" t="s">
        <v>828</v>
      </c>
      <c r="AV123" s="131" t="s">
        <v>828</v>
      </c>
      <c r="AW123" s="131" t="s">
        <v>838</v>
      </c>
      <c r="AX123" s="131" t="s">
        <v>818</v>
      </c>
      <c r="AY123" s="131" t="s">
        <v>858</v>
      </c>
    </row>
    <row r="124" spans="2:51" s="6" customFormat="1" ht="15.75" customHeight="1">
      <c r="B124" s="132"/>
      <c r="D124" s="133" t="s">
        <v>926</v>
      </c>
      <c r="E124" s="134"/>
      <c r="F124" s="135" t="s">
        <v>928</v>
      </c>
      <c r="H124" s="134"/>
      <c r="L124" s="132"/>
      <c r="M124" s="136"/>
      <c r="T124" s="137"/>
      <c r="U124" s="258"/>
      <c r="AT124" s="134" t="s">
        <v>926</v>
      </c>
      <c r="AU124" s="134" t="s">
        <v>828</v>
      </c>
      <c r="AV124" s="134" t="s">
        <v>824</v>
      </c>
      <c r="AW124" s="134" t="s">
        <v>838</v>
      </c>
      <c r="AX124" s="134" t="s">
        <v>818</v>
      </c>
      <c r="AY124" s="134" t="s">
        <v>858</v>
      </c>
    </row>
    <row r="125" spans="2:51" s="6" customFormat="1" ht="15.75" customHeight="1">
      <c r="B125" s="138"/>
      <c r="D125" s="133" t="s">
        <v>926</v>
      </c>
      <c r="E125" s="139"/>
      <c r="F125" s="140" t="s">
        <v>928</v>
      </c>
      <c r="H125" s="141">
        <v>150</v>
      </c>
      <c r="L125" s="138"/>
      <c r="M125" s="142"/>
      <c r="T125" s="143"/>
      <c r="U125" s="258"/>
      <c r="AT125" s="139" t="s">
        <v>926</v>
      </c>
      <c r="AU125" s="139" t="s">
        <v>828</v>
      </c>
      <c r="AV125" s="139" t="s">
        <v>863</v>
      </c>
      <c r="AW125" s="139" t="s">
        <v>838</v>
      </c>
      <c r="AX125" s="139" t="s">
        <v>824</v>
      </c>
      <c r="AY125" s="139" t="s">
        <v>858</v>
      </c>
    </row>
    <row r="126" spans="2:65" s="6" customFormat="1" ht="15.75" customHeight="1">
      <c r="B126" s="19"/>
      <c r="C126" s="144" t="s">
        <v>893</v>
      </c>
      <c r="D126" s="144" t="s">
        <v>929</v>
      </c>
      <c r="E126" s="145" t="s">
        <v>281</v>
      </c>
      <c r="F126" s="146" t="s">
        <v>282</v>
      </c>
      <c r="G126" s="147" t="s">
        <v>283</v>
      </c>
      <c r="H126" s="148">
        <v>3.75</v>
      </c>
      <c r="I126" s="149"/>
      <c r="J126" s="149">
        <f>ROUND($I$126*$H$126,2)</f>
        <v>0</v>
      </c>
      <c r="K126" s="146" t="s">
        <v>922</v>
      </c>
      <c r="L126" s="150"/>
      <c r="M126" s="146"/>
      <c r="N126" s="151" t="s">
        <v>790</v>
      </c>
      <c r="O126" s="112">
        <v>0</v>
      </c>
      <c r="P126" s="112">
        <f>$O$126*$H$126</f>
        <v>0</v>
      </c>
      <c r="Q126" s="112">
        <v>0.001</v>
      </c>
      <c r="R126" s="112">
        <f>$Q$126*$H$126</f>
        <v>0.00375</v>
      </c>
      <c r="S126" s="112">
        <v>0</v>
      </c>
      <c r="T126" s="113">
        <f>$S$126*$H$126</f>
        <v>0</v>
      </c>
      <c r="U126" s="258"/>
      <c r="AR126" s="71" t="s">
        <v>881</v>
      </c>
      <c r="AT126" s="71" t="s">
        <v>929</v>
      </c>
      <c r="AU126" s="71" t="s">
        <v>828</v>
      </c>
      <c r="AY126" s="6" t="s">
        <v>858</v>
      </c>
      <c r="BE126" s="114">
        <f>IF($N$126="základní",$J$126,0)</f>
        <v>0</v>
      </c>
      <c r="BF126" s="114">
        <f>IF($N$126="snížená",$J$126,0)</f>
        <v>0</v>
      </c>
      <c r="BG126" s="114">
        <f>IF($N$126="zákl. přenesená",$J$126,0)</f>
        <v>0</v>
      </c>
      <c r="BH126" s="114">
        <f>IF($N$126="sníž. přenesená",$J$126,0)</f>
        <v>0</v>
      </c>
      <c r="BI126" s="114">
        <f>IF($N$126="nulová",$J$126,0)</f>
        <v>0</v>
      </c>
      <c r="BJ126" s="71" t="s">
        <v>828</v>
      </c>
      <c r="BK126" s="114">
        <f>ROUND($I$126*$H$126,2)</f>
        <v>0</v>
      </c>
      <c r="BL126" s="71" t="s">
        <v>863</v>
      </c>
      <c r="BM126" s="71" t="s">
        <v>893</v>
      </c>
    </row>
    <row r="127" spans="2:63" s="95" customFormat="1" ht="30.75" customHeight="1">
      <c r="B127" s="96"/>
      <c r="D127" s="97" t="s">
        <v>817</v>
      </c>
      <c r="E127" s="123" t="s">
        <v>828</v>
      </c>
      <c r="F127" s="123" t="s">
        <v>284</v>
      </c>
      <c r="J127" s="124">
        <f>$BK$127</f>
        <v>0</v>
      </c>
      <c r="L127" s="96"/>
      <c r="M127" s="100"/>
      <c r="P127" s="101">
        <f>SUM($P$128:$P$132)</f>
        <v>7.680667999999999</v>
      </c>
      <c r="R127" s="101">
        <f>SUM($R$128:$R$132)</f>
        <v>3.81142068</v>
      </c>
      <c r="T127" s="102">
        <f>SUM($T$128:$T$132)</f>
        <v>0</v>
      </c>
      <c r="U127" s="251"/>
      <c r="AR127" s="97" t="s">
        <v>824</v>
      </c>
      <c r="AT127" s="97" t="s">
        <v>817</v>
      </c>
      <c r="AU127" s="97" t="s">
        <v>824</v>
      </c>
      <c r="AY127" s="97" t="s">
        <v>858</v>
      </c>
      <c r="BK127" s="103">
        <f>SUM($BK$128:$BK$132)</f>
        <v>0</v>
      </c>
    </row>
    <row r="128" spans="2:65" s="6" customFormat="1" ht="15.75" customHeight="1">
      <c r="B128" s="19"/>
      <c r="C128" s="107" t="s">
        <v>896</v>
      </c>
      <c r="D128" s="107" t="s">
        <v>859</v>
      </c>
      <c r="E128" s="105" t="s">
        <v>285</v>
      </c>
      <c r="F128" s="106" t="s">
        <v>286</v>
      </c>
      <c r="G128" s="107" t="s">
        <v>937</v>
      </c>
      <c r="H128" s="108">
        <v>0.55</v>
      </c>
      <c r="I128" s="109"/>
      <c r="J128" s="109">
        <f>ROUND($I$128*$H$128,2)</f>
        <v>0</v>
      </c>
      <c r="K128" s="106" t="s">
        <v>922</v>
      </c>
      <c r="L128" s="19"/>
      <c r="M128" s="110"/>
      <c r="N128" s="111" t="s">
        <v>790</v>
      </c>
      <c r="O128" s="112">
        <v>0.965</v>
      </c>
      <c r="P128" s="112">
        <f>$O$128*$H$128</f>
        <v>0.53075</v>
      </c>
      <c r="Q128" s="112">
        <v>2.16</v>
      </c>
      <c r="R128" s="112">
        <f>$Q$128*$H$128</f>
        <v>1.1880000000000002</v>
      </c>
      <c r="S128" s="112">
        <v>0</v>
      </c>
      <c r="T128" s="113">
        <f>$S$128*$H$128</f>
        <v>0</v>
      </c>
      <c r="U128" s="258"/>
      <c r="AR128" s="71" t="s">
        <v>863</v>
      </c>
      <c r="AT128" s="71" t="s">
        <v>859</v>
      </c>
      <c r="AU128" s="71" t="s">
        <v>828</v>
      </c>
      <c r="AY128" s="71" t="s">
        <v>858</v>
      </c>
      <c r="BE128" s="114">
        <f>IF($N$128="základní",$J$128,0)</f>
        <v>0</v>
      </c>
      <c r="BF128" s="114">
        <f>IF($N$128="snížená",$J$128,0)</f>
        <v>0</v>
      </c>
      <c r="BG128" s="114">
        <f>IF($N$128="zákl. přenesená",$J$128,0)</f>
        <v>0</v>
      </c>
      <c r="BH128" s="114">
        <f>IF($N$128="sníž. přenesená",$J$128,0)</f>
        <v>0</v>
      </c>
      <c r="BI128" s="114">
        <f>IF($N$128="nulová",$J$128,0)</f>
        <v>0</v>
      </c>
      <c r="BJ128" s="71" t="s">
        <v>828</v>
      </c>
      <c r="BK128" s="114">
        <f>ROUND($I$128*$H$128,2)</f>
        <v>0</v>
      </c>
      <c r="BL128" s="71" t="s">
        <v>863</v>
      </c>
      <c r="BM128" s="71" t="s">
        <v>896</v>
      </c>
    </row>
    <row r="129" spans="2:65" s="6" customFormat="1" ht="15.75" customHeight="1">
      <c r="B129" s="19"/>
      <c r="C129" s="107" t="s">
        <v>899</v>
      </c>
      <c r="D129" s="107" t="s">
        <v>859</v>
      </c>
      <c r="E129" s="105" t="s">
        <v>287</v>
      </c>
      <c r="F129" s="106" t="s">
        <v>288</v>
      </c>
      <c r="G129" s="107" t="s">
        <v>937</v>
      </c>
      <c r="H129" s="108">
        <v>1.08</v>
      </c>
      <c r="I129" s="109"/>
      <c r="J129" s="109">
        <f>ROUND($I$129*$H$129,2)</f>
        <v>0</v>
      </c>
      <c r="K129" s="106" t="s">
        <v>922</v>
      </c>
      <c r="L129" s="19"/>
      <c r="M129" s="110"/>
      <c r="N129" s="111" t="s">
        <v>790</v>
      </c>
      <c r="O129" s="112">
        <v>0.629</v>
      </c>
      <c r="P129" s="112">
        <f>$O$129*$H$129</f>
        <v>0.67932</v>
      </c>
      <c r="Q129" s="112">
        <v>2.25634</v>
      </c>
      <c r="R129" s="112">
        <f>$Q$129*$H$129</f>
        <v>2.4368472</v>
      </c>
      <c r="S129" s="112">
        <v>0</v>
      </c>
      <c r="T129" s="113">
        <f>$S$129*$H$129</f>
        <v>0</v>
      </c>
      <c r="U129" s="258"/>
      <c r="AR129" s="71" t="s">
        <v>863</v>
      </c>
      <c r="AT129" s="71" t="s">
        <v>859</v>
      </c>
      <c r="AU129" s="71" t="s">
        <v>828</v>
      </c>
      <c r="AY129" s="71" t="s">
        <v>858</v>
      </c>
      <c r="BE129" s="114">
        <f>IF($N$129="základní",$J$129,0)</f>
        <v>0</v>
      </c>
      <c r="BF129" s="114">
        <f>IF($N$129="snížená",$J$129,0)</f>
        <v>0</v>
      </c>
      <c r="BG129" s="114">
        <f>IF($N$129="zákl. přenesená",$J$129,0)</f>
        <v>0</v>
      </c>
      <c r="BH129" s="114">
        <f>IF($N$129="sníž. přenesená",$J$129,0)</f>
        <v>0</v>
      </c>
      <c r="BI129" s="114">
        <f>IF($N$129="nulová",$J$129,0)</f>
        <v>0</v>
      </c>
      <c r="BJ129" s="71" t="s">
        <v>828</v>
      </c>
      <c r="BK129" s="114">
        <f>ROUND($I$129*$H$129,2)</f>
        <v>0</v>
      </c>
      <c r="BL129" s="71" t="s">
        <v>863</v>
      </c>
      <c r="BM129" s="71" t="s">
        <v>899</v>
      </c>
    </row>
    <row r="130" spans="2:65" s="6" customFormat="1" ht="15.75" customHeight="1">
      <c r="B130" s="19"/>
      <c r="C130" s="107" t="s">
        <v>762</v>
      </c>
      <c r="D130" s="107" t="s">
        <v>859</v>
      </c>
      <c r="E130" s="105" t="s">
        <v>289</v>
      </c>
      <c r="F130" s="106" t="s">
        <v>290</v>
      </c>
      <c r="G130" s="107" t="s">
        <v>921</v>
      </c>
      <c r="H130" s="108">
        <v>7.2</v>
      </c>
      <c r="I130" s="109"/>
      <c r="J130" s="109">
        <f>ROUND($I$130*$H$130,2)</f>
        <v>0</v>
      </c>
      <c r="K130" s="106" t="s">
        <v>922</v>
      </c>
      <c r="L130" s="19"/>
      <c r="M130" s="110"/>
      <c r="N130" s="111" t="s">
        <v>790</v>
      </c>
      <c r="O130" s="112">
        <v>0.201</v>
      </c>
      <c r="P130" s="112">
        <f>$O$130*$H$130</f>
        <v>1.4472</v>
      </c>
      <c r="Q130" s="112">
        <v>0</v>
      </c>
      <c r="R130" s="112">
        <f>$Q$130*$H$130</f>
        <v>0</v>
      </c>
      <c r="S130" s="112">
        <v>0</v>
      </c>
      <c r="T130" s="113">
        <f>$S$130*$H$130</f>
        <v>0</v>
      </c>
      <c r="U130" s="258"/>
      <c r="AR130" s="71" t="s">
        <v>863</v>
      </c>
      <c r="AT130" s="71" t="s">
        <v>859</v>
      </c>
      <c r="AU130" s="71" t="s">
        <v>828</v>
      </c>
      <c r="AY130" s="71" t="s">
        <v>858</v>
      </c>
      <c r="BE130" s="114">
        <f>IF($N$130="základní",$J$130,0)</f>
        <v>0</v>
      </c>
      <c r="BF130" s="114">
        <f>IF($N$130="snížená",$J$130,0)</f>
        <v>0</v>
      </c>
      <c r="BG130" s="114">
        <f>IF($N$130="zákl. přenesená",$J$130,0)</f>
        <v>0</v>
      </c>
      <c r="BH130" s="114">
        <f>IF($N$130="sníž. přenesená",$J$130,0)</f>
        <v>0</v>
      </c>
      <c r="BI130" s="114">
        <f>IF($N$130="nulová",$J$130,0)</f>
        <v>0</v>
      </c>
      <c r="BJ130" s="71" t="s">
        <v>828</v>
      </c>
      <c r="BK130" s="114">
        <f>ROUND($I$130*$H$130,2)</f>
        <v>0</v>
      </c>
      <c r="BL130" s="71" t="s">
        <v>863</v>
      </c>
      <c r="BM130" s="71" t="s">
        <v>762</v>
      </c>
    </row>
    <row r="131" spans="2:65" s="6" customFormat="1" ht="15.75" customHeight="1">
      <c r="B131" s="19"/>
      <c r="C131" s="107" t="s">
        <v>959</v>
      </c>
      <c r="D131" s="107" t="s">
        <v>859</v>
      </c>
      <c r="E131" s="105" t="s">
        <v>291</v>
      </c>
      <c r="F131" s="106" t="s">
        <v>292</v>
      </c>
      <c r="G131" s="107" t="s">
        <v>921</v>
      </c>
      <c r="H131" s="108">
        <v>7.2</v>
      </c>
      <c r="I131" s="109"/>
      <c r="J131" s="109">
        <f>ROUND($I$131*$H$131,2)</f>
        <v>0</v>
      </c>
      <c r="K131" s="106" t="s">
        <v>922</v>
      </c>
      <c r="L131" s="19"/>
      <c r="M131" s="110"/>
      <c r="N131" s="111" t="s">
        <v>790</v>
      </c>
      <c r="O131" s="112">
        <v>0.575</v>
      </c>
      <c r="P131" s="112">
        <f>$O$131*$H$131</f>
        <v>4.14</v>
      </c>
      <c r="Q131" s="112">
        <v>0.01743</v>
      </c>
      <c r="R131" s="112">
        <f>$Q$131*$H$131</f>
        <v>0.12549600000000002</v>
      </c>
      <c r="S131" s="112">
        <v>0</v>
      </c>
      <c r="T131" s="113">
        <f>$S$131*$H$131</f>
        <v>0</v>
      </c>
      <c r="U131" s="258"/>
      <c r="AR131" s="71" t="s">
        <v>863</v>
      </c>
      <c r="AT131" s="71" t="s">
        <v>859</v>
      </c>
      <c r="AU131" s="71" t="s">
        <v>828</v>
      </c>
      <c r="AY131" s="71" t="s">
        <v>858</v>
      </c>
      <c r="BE131" s="114">
        <f>IF($N$131="základní",$J$131,0)</f>
        <v>0</v>
      </c>
      <c r="BF131" s="114">
        <f>IF($N$131="snížená",$J$131,0)</f>
        <v>0</v>
      </c>
      <c r="BG131" s="114">
        <f>IF($N$131="zákl. přenesená",$J$131,0)</f>
        <v>0</v>
      </c>
      <c r="BH131" s="114">
        <f>IF($N$131="sníž. přenesená",$J$131,0)</f>
        <v>0</v>
      </c>
      <c r="BI131" s="114">
        <f>IF($N$131="nulová",$J$131,0)</f>
        <v>0</v>
      </c>
      <c r="BJ131" s="71" t="s">
        <v>828</v>
      </c>
      <c r="BK131" s="114">
        <f>ROUND($I$131*$H$131,2)</f>
        <v>0</v>
      </c>
      <c r="BL131" s="71" t="s">
        <v>863</v>
      </c>
      <c r="BM131" s="71" t="s">
        <v>959</v>
      </c>
    </row>
    <row r="132" spans="2:65" s="6" customFormat="1" ht="15.75" customHeight="1">
      <c r="B132" s="19"/>
      <c r="C132" s="107" t="s">
        <v>964</v>
      </c>
      <c r="D132" s="107" t="s">
        <v>859</v>
      </c>
      <c r="E132" s="105" t="s">
        <v>293</v>
      </c>
      <c r="F132" s="106" t="s">
        <v>294</v>
      </c>
      <c r="G132" s="107" t="s">
        <v>20</v>
      </c>
      <c r="H132" s="108">
        <v>0.058</v>
      </c>
      <c r="I132" s="109"/>
      <c r="J132" s="109">
        <f>ROUND($I$132*$H$132,2)</f>
        <v>0</v>
      </c>
      <c r="K132" s="106" t="s">
        <v>922</v>
      </c>
      <c r="L132" s="19"/>
      <c r="M132" s="110"/>
      <c r="N132" s="111" t="s">
        <v>790</v>
      </c>
      <c r="O132" s="112">
        <v>15.231</v>
      </c>
      <c r="P132" s="112">
        <f>$O$132*$H$132</f>
        <v>0.883398</v>
      </c>
      <c r="Q132" s="112">
        <v>1.05306</v>
      </c>
      <c r="R132" s="112">
        <f>$Q$132*$H$132</f>
        <v>0.06107748000000001</v>
      </c>
      <c r="S132" s="112">
        <v>0</v>
      </c>
      <c r="T132" s="113">
        <f>$S$132*$H$132</f>
        <v>0</v>
      </c>
      <c r="U132" s="258"/>
      <c r="AR132" s="71" t="s">
        <v>863</v>
      </c>
      <c r="AT132" s="71" t="s">
        <v>859</v>
      </c>
      <c r="AU132" s="71" t="s">
        <v>828</v>
      </c>
      <c r="AY132" s="71" t="s">
        <v>858</v>
      </c>
      <c r="BE132" s="114">
        <f>IF($N$132="základní",$J$132,0)</f>
        <v>0</v>
      </c>
      <c r="BF132" s="114">
        <f>IF($N$132="snížená",$J$132,0)</f>
        <v>0</v>
      </c>
      <c r="BG132" s="114">
        <f>IF($N$132="zákl. přenesená",$J$132,0)</f>
        <v>0</v>
      </c>
      <c r="BH132" s="114">
        <f>IF($N$132="sníž. přenesená",$J$132,0)</f>
        <v>0</v>
      </c>
      <c r="BI132" s="114">
        <f>IF($N$132="nulová",$J$132,0)</f>
        <v>0</v>
      </c>
      <c r="BJ132" s="71" t="s">
        <v>828</v>
      </c>
      <c r="BK132" s="114">
        <f>ROUND($I$132*$H$132,2)</f>
        <v>0</v>
      </c>
      <c r="BL132" s="71" t="s">
        <v>863</v>
      </c>
      <c r="BM132" s="71" t="s">
        <v>964</v>
      </c>
    </row>
    <row r="133" spans="2:63" s="95" customFormat="1" ht="30.75" customHeight="1">
      <c r="B133" s="96"/>
      <c r="D133" s="97" t="s">
        <v>817</v>
      </c>
      <c r="E133" s="123" t="s">
        <v>872</v>
      </c>
      <c r="F133" s="123" t="s">
        <v>295</v>
      </c>
      <c r="J133" s="124">
        <f>$BK$133</f>
        <v>0</v>
      </c>
      <c r="L133" s="96"/>
      <c r="M133" s="100"/>
      <c r="P133" s="101">
        <f>SUM($P$134:$P$151)</f>
        <v>48.05979000000001</v>
      </c>
      <c r="R133" s="101">
        <f>SUM($R$134:$R$151)</f>
        <v>44.13467610000001</v>
      </c>
      <c r="T133" s="102">
        <f>SUM($T$134:$T$151)</f>
        <v>0</v>
      </c>
      <c r="U133" s="251"/>
      <c r="AR133" s="97" t="s">
        <v>824</v>
      </c>
      <c r="AT133" s="97" t="s">
        <v>817</v>
      </c>
      <c r="AU133" s="97" t="s">
        <v>824</v>
      </c>
      <c r="AY133" s="97" t="s">
        <v>858</v>
      </c>
      <c r="BK133" s="103">
        <f>SUM($BK$134:$BK$151)</f>
        <v>0</v>
      </c>
    </row>
    <row r="134" spans="2:65" s="6" customFormat="1" ht="15.75" customHeight="1">
      <c r="B134" s="19"/>
      <c r="C134" s="107" t="s">
        <v>968</v>
      </c>
      <c r="D134" s="107" t="s">
        <v>859</v>
      </c>
      <c r="E134" s="105" t="s">
        <v>296</v>
      </c>
      <c r="F134" s="106" t="s">
        <v>297</v>
      </c>
      <c r="G134" s="107" t="s">
        <v>921</v>
      </c>
      <c r="H134" s="108">
        <v>74.894</v>
      </c>
      <c r="I134" s="109"/>
      <c r="J134" s="109">
        <f>ROUND($I$134*$H$134,2)</f>
        <v>0</v>
      </c>
      <c r="K134" s="106" t="s">
        <v>922</v>
      </c>
      <c r="L134" s="19"/>
      <c r="M134" s="110"/>
      <c r="N134" s="111" t="s">
        <v>790</v>
      </c>
      <c r="O134" s="112">
        <v>0.029</v>
      </c>
      <c r="P134" s="112">
        <f>$O$134*$H$134</f>
        <v>2.1719260000000005</v>
      </c>
      <c r="Q134" s="112">
        <v>0.08096</v>
      </c>
      <c r="R134" s="112">
        <f>$Q$134*$H$134</f>
        <v>6.063418240000001</v>
      </c>
      <c r="S134" s="112">
        <v>0</v>
      </c>
      <c r="T134" s="113">
        <f>$S$134*$H$134</f>
        <v>0</v>
      </c>
      <c r="U134" s="258"/>
      <c r="AR134" s="71" t="s">
        <v>863</v>
      </c>
      <c r="AT134" s="71" t="s">
        <v>859</v>
      </c>
      <c r="AU134" s="71" t="s">
        <v>828</v>
      </c>
      <c r="AY134" s="71" t="s">
        <v>858</v>
      </c>
      <c r="BE134" s="114">
        <f>IF($N$134="základní",$J$134,0)</f>
        <v>0</v>
      </c>
      <c r="BF134" s="114">
        <f>IF($N$134="snížená",$J$134,0)</f>
        <v>0</v>
      </c>
      <c r="BG134" s="114">
        <f>IF($N$134="zákl. přenesená",$J$134,0)</f>
        <v>0</v>
      </c>
      <c r="BH134" s="114">
        <f>IF($N$134="sníž. přenesená",$J$134,0)</f>
        <v>0</v>
      </c>
      <c r="BI134" s="114">
        <f>IF($N$134="nulová",$J$134,0)</f>
        <v>0</v>
      </c>
      <c r="BJ134" s="71" t="s">
        <v>828</v>
      </c>
      <c r="BK134" s="114">
        <f>ROUND($I$134*$H$134,2)</f>
        <v>0</v>
      </c>
      <c r="BL134" s="71" t="s">
        <v>863</v>
      </c>
      <c r="BM134" s="71" t="s">
        <v>968</v>
      </c>
    </row>
    <row r="135" spans="2:51" s="6" customFormat="1" ht="15.75" customHeight="1">
      <c r="B135" s="125"/>
      <c r="D135" s="126" t="s">
        <v>926</v>
      </c>
      <c r="E135" s="127"/>
      <c r="F135" s="127" t="s">
        <v>298</v>
      </c>
      <c r="H135" s="128">
        <v>74.894</v>
      </c>
      <c r="L135" s="125"/>
      <c r="M135" s="129"/>
      <c r="T135" s="130"/>
      <c r="U135" s="258"/>
      <c r="AT135" s="131" t="s">
        <v>926</v>
      </c>
      <c r="AU135" s="131" t="s">
        <v>828</v>
      </c>
      <c r="AV135" s="131" t="s">
        <v>828</v>
      </c>
      <c r="AW135" s="131" t="s">
        <v>838</v>
      </c>
      <c r="AX135" s="131" t="s">
        <v>818</v>
      </c>
      <c r="AY135" s="131" t="s">
        <v>858</v>
      </c>
    </row>
    <row r="136" spans="2:51" s="6" customFormat="1" ht="15.75" customHeight="1">
      <c r="B136" s="132"/>
      <c r="D136" s="133" t="s">
        <v>926</v>
      </c>
      <c r="E136" s="134"/>
      <c r="F136" s="135" t="s">
        <v>928</v>
      </c>
      <c r="H136" s="134"/>
      <c r="L136" s="132"/>
      <c r="M136" s="136"/>
      <c r="T136" s="137"/>
      <c r="U136" s="258"/>
      <c r="AT136" s="134" t="s">
        <v>926</v>
      </c>
      <c r="AU136" s="134" t="s">
        <v>828</v>
      </c>
      <c r="AV136" s="134" t="s">
        <v>824</v>
      </c>
      <c r="AW136" s="134" t="s">
        <v>838</v>
      </c>
      <c r="AX136" s="134" t="s">
        <v>818</v>
      </c>
      <c r="AY136" s="134" t="s">
        <v>858</v>
      </c>
    </row>
    <row r="137" spans="2:51" s="6" customFormat="1" ht="15.75" customHeight="1">
      <c r="B137" s="138"/>
      <c r="D137" s="133" t="s">
        <v>926</v>
      </c>
      <c r="E137" s="139"/>
      <c r="F137" s="140" t="s">
        <v>928</v>
      </c>
      <c r="H137" s="141">
        <v>74.894</v>
      </c>
      <c r="L137" s="138"/>
      <c r="M137" s="142"/>
      <c r="T137" s="143"/>
      <c r="U137" s="258"/>
      <c r="AT137" s="139" t="s">
        <v>926</v>
      </c>
      <c r="AU137" s="139" t="s">
        <v>828</v>
      </c>
      <c r="AV137" s="139" t="s">
        <v>863</v>
      </c>
      <c r="AW137" s="139" t="s">
        <v>838</v>
      </c>
      <c r="AX137" s="139" t="s">
        <v>824</v>
      </c>
      <c r="AY137" s="139" t="s">
        <v>858</v>
      </c>
    </row>
    <row r="138" spans="2:65" s="6" customFormat="1" ht="15.75" customHeight="1">
      <c r="B138" s="19"/>
      <c r="C138" s="104" t="s">
        <v>971</v>
      </c>
      <c r="D138" s="104" t="s">
        <v>859</v>
      </c>
      <c r="E138" s="105" t="s">
        <v>299</v>
      </c>
      <c r="F138" s="106" t="s">
        <v>300</v>
      </c>
      <c r="G138" s="107" t="s">
        <v>921</v>
      </c>
      <c r="H138" s="108">
        <v>85.734</v>
      </c>
      <c r="I138" s="109"/>
      <c r="J138" s="109">
        <f>ROUND($I$138*$H$138,2)</f>
        <v>0</v>
      </c>
      <c r="K138" s="106" t="s">
        <v>922</v>
      </c>
      <c r="L138" s="19"/>
      <c r="M138" s="110"/>
      <c r="N138" s="111" t="s">
        <v>790</v>
      </c>
      <c r="O138" s="112">
        <v>0.026</v>
      </c>
      <c r="P138" s="112">
        <f>$O$138*$H$138</f>
        <v>2.229084</v>
      </c>
      <c r="Q138" s="112">
        <v>0.27994</v>
      </c>
      <c r="R138" s="112">
        <f>$Q$138*$H$138</f>
        <v>24.00037596</v>
      </c>
      <c r="S138" s="112">
        <v>0</v>
      </c>
      <c r="T138" s="113">
        <f>$S$138*$H$138</f>
        <v>0</v>
      </c>
      <c r="U138" s="258"/>
      <c r="AR138" s="71" t="s">
        <v>863</v>
      </c>
      <c r="AT138" s="71" t="s">
        <v>859</v>
      </c>
      <c r="AU138" s="71" t="s">
        <v>828</v>
      </c>
      <c r="AY138" s="6" t="s">
        <v>858</v>
      </c>
      <c r="BE138" s="114">
        <f>IF($N$138="základní",$J$138,0)</f>
        <v>0</v>
      </c>
      <c r="BF138" s="114">
        <f>IF($N$138="snížená",$J$138,0)</f>
        <v>0</v>
      </c>
      <c r="BG138" s="114">
        <f>IF($N$138="zákl. přenesená",$J$138,0)</f>
        <v>0</v>
      </c>
      <c r="BH138" s="114">
        <f>IF($N$138="sníž. přenesená",$J$138,0)</f>
        <v>0</v>
      </c>
      <c r="BI138" s="114">
        <f>IF($N$138="nulová",$J$138,0)</f>
        <v>0</v>
      </c>
      <c r="BJ138" s="71" t="s">
        <v>828</v>
      </c>
      <c r="BK138" s="114">
        <f>ROUND($I$138*$H$138,2)</f>
        <v>0</v>
      </c>
      <c r="BL138" s="71" t="s">
        <v>863</v>
      </c>
      <c r="BM138" s="71" t="s">
        <v>971</v>
      </c>
    </row>
    <row r="139" spans="2:51" s="6" customFormat="1" ht="15.75" customHeight="1">
      <c r="B139" s="125"/>
      <c r="D139" s="126" t="s">
        <v>926</v>
      </c>
      <c r="E139" s="127"/>
      <c r="F139" s="127" t="s">
        <v>298</v>
      </c>
      <c r="H139" s="128">
        <v>74.894</v>
      </c>
      <c r="L139" s="125"/>
      <c r="M139" s="129"/>
      <c r="T139" s="130"/>
      <c r="U139" s="258"/>
      <c r="AT139" s="131" t="s">
        <v>926</v>
      </c>
      <c r="AU139" s="131" t="s">
        <v>828</v>
      </c>
      <c r="AV139" s="131" t="s">
        <v>828</v>
      </c>
      <c r="AW139" s="131" t="s">
        <v>838</v>
      </c>
      <c r="AX139" s="131" t="s">
        <v>818</v>
      </c>
      <c r="AY139" s="131" t="s">
        <v>858</v>
      </c>
    </row>
    <row r="140" spans="2:51" s="6" customFormat="1" ht="15.75" customHeight="1">
      <c r="B140" s="125"/>
      <c r="D140" s="133" t="s">
        <v>926</v>
      </c>
      <c r="E140" s="131"/>
      <c r="F140" s="127" t="s">
        <v>301</v>
      </c>
      <c r="H140" s="128">
        <v>10.84</v>
      </c>
      <c r="L140" s="125"/>
      <c r="M140" s="129"/>
      <c r="T140" s="130"/>
      <c r="U140" s="258"/>
      <c r="AT140" s="131" t="s">
        <v>926</v>
      </c>
      <c r="AU140" s="131" t="s">
        <v>828</v>
      </c>
      <c r="AV140" s="131" t="s">
        <v>828</v>
      </c>
      <c r="AW140" s="131" t="s">
        <v>838</v>
      </c>
      <c r="AX140" s="131" t="s">
        <v>818</v>
      </c>
      <c r="AY140" s="131" t="s">
        <v>858</v>
      </c>
    </row>
    <row r="141" spans="2:51" s="6" customFormat="1" ht="15.75" customHeight="1">
      <c r="B141" s="132"/>
      <c r="D141" s="133" t="s">
        <v>926</v>
      </c>
      <c r="E141" s="134"/>
      <c r="F141" s="135" t="s">
        <v>928</v>
      </c>
      <c r="H141" s="134"/>
      <c r="L141" s="132"/>
      <c r="M141" s="136"/>
      <c r="T141" s="137"/>
      <c r="U141" s="258"/>
      <c r="AT141" s="134" t="s">
        <v>926</v>
      </c>
      <c r="AU141" s="134" t="s">
        <v>828</v>
      </c>
      <c r="AV141" s="134" t="s">
        <v>824</v>
      </c>
      <c r="AW141" s="134" t="s">
        <v>838</v>
      </c>
      <c r="AX141" s="134" t="s">
        <v>818</v>
      </c>
      <c r="AY141" s="134" t="s">
        <v>858</v>
      </c>
    </row>
    <row r="142" spans="2:51" s="6" customFormat="1" ht="15.75" customHeight="1">
      <c r="B142" s="138"/>
      <c r="D142" s="133" t="s">
        <v>926</v>
      </c>
      <c r="E142" s="139"/>
      <c r="F142" s="140" t="s">
        <v>928</v>
      </c>
      <c r="H142" s="141">
        <v>85.734</v>
      </c>
      <c r="L142" s="138"/>
      <c r="M142" s="142"/>
      <c r="T142" s="143"/>
      <c r="U142" s="258"/>
      <c r="AT142" s="139" t="s">
        <v>926</v>
      </c>
      <c r="AU142" s="139" t="s">
        <v>828</v>
      </c>
      <c r="AV142" s="139" t="s">
        <v>863</v>
      </c>
      <c r="AW142" s="139" t="s">
        <v>838</v>
      </c>
      <c r="AX142" s="139" t="s">
        <v>824</v>
      </c>
      <c r="AY142" s="139" t="s">
        <v>858</v>
      </c>
    </row>
    <row r="143" spans="2:65" s="6" customFormat="1" ht="15.75" customHeight="1">
      <c r="B143" s="19"/>
      <c r="C143" s="104" t="s">
        <v>974</v>
      </c>
      <c r="D143" s="104" t="s">
        <v>859</v>
      </c>
      <c r="E143" s="105" t="s">
        <v>302</v>
      </c>
      <c r="F143" s="106" t="s">
        <v>303</v>
      </c>
      <c r="G143" s="107" t="s">
        <v>921</v>
      </c>
      <c r="H143" s="108">
        <v>10.84</v>
      </c>
      <c r="I143" s="109"/>
      <c r="J143" s="109">
        <f>ROUND($I$143*$H$143,2)</f>
        <v>0</v>
      </c>
      <c r="K143" s="106" t="s">
        <v>922</v>
      </c>
      <c r="L143" s="19"/>
      <c r="M143" s="110"/>
      <c r="N143" s="111" t="s">
        <v>790</v>
      </c>
      <c r="O143" s="112">
        <v>0.031</v>
      </c>
      <c r="P143" s="112">
        <f>$O$143*$H$143</f>
        <v>0.33604</v>
      </c>
      <c r="Q143" s="112">
        <v>0.42149</v>
      </c>
      <c r="R143" s="112">
        <f>$Q$143*$H$143</f>
        <v>4.5689516</v>
      </c>
      <c r="S143" s="112">
        <v>0</v>
      </c>
      <c r="T143" s="113">
        <f>$S$143*$H$143</f>
        <v>0</v>
      </c>
      <c r="U143" s="258"/>
      <c r="AR143" s="71" t="s">
        <v>863</v>
      </c>
      <c r="AT143" s="71" t="s">
        <v>859</v>
      </c>
      <c r="AU143" s="71" t="s">
        <v>828</v>
      </c>
      <c r="AY143" s="6" t="s">
        <v>858</v>
      </c>
      <c r="BE143" s="114">
        <f>IF($N$143="základní",$J$143,0)</f>
        <v>0</v>
      </c>
      <c r="BF143" s="114">
        <f>IF($N$143="snížená",$J$143,0)</f>
        <v>0</v>
      </c>
      <c r="BG143" s="114">
        <f>IF($N$143="zákl. přenesená",$J$143,0)</f>
        <v>0</v>
      </c>
      <c r="BH143" s="114">
        <f>IF($N$143="sníž. přenesená",$J$143,0)</f>
        <v>0</v>
      </c>
      <c r="BI143" s="114">
        <f>IF($N$143="nulová",$J$143,0)</f>
        <v>0</v>
      </c>
      <c r="BJ143" s="71" t="s">
        <v>828</v>
      </c>
      <c r="BK143" s="114">
        <f>ROUND($I$143*$H$143,2)</f>
        <v>0</v>
      </c>
      <c r="BL143" s="71" t="s">
        <v>863</v>
      </c>
      <c r="BM143" s="71" t="s">
        <v>974</v>
      </c>
    </row>
    <row r="144" spans="2:51" s="6" customFormat="1" ht="15.75" customHeight="1">
      <c r="B144" s="125"/>
      <c r="D144" s="126" t="s">
        <v>926</v>
      </c>
      <c r="E144" s="127"/>
      <c r="F144" s="127" t="s">
        <v>301</v>
      </c>
      <c r="H144" s="128">
        <v>10.84</v>
      </c>
      <c r="L144" s="125"/>
      <c r="M144" s="129"/>
      <c r="T144" s="130"/>
      <c r="U144" s="258"/>
      <c r="AT144" s="131" t="s">
        <v>926</v>
      </c>
      <c r="AU144" s="131" t="s">
        <v>828</v>
      </c>
      <c r="AV144" s="131" t="s">
        <v>828</v>
      </c>
      <c r="AW144" s="131" t="s">
        <v>838</v>
      </c>
      <c r="AX144" s="131" t="s">
        <v>818</v>
      </c>
      <c r="AY144" s="131" t="s">
        <v>858</v>
      </c>
    </row>
    <row r="145" spans="2:51" s="6" customFormat="1" ht="15.75" customHeight="1">
      <c r="B145" s="132"/>
      <c r="D145" s="133" t="s">
        <v>926</v>
      </c>
      <c r="E145" s="134"/>
      <c r="F145" s="135" t="s">
        <v>928</v>
      </c>
      <c r="H145" s="134"/>
      <c r="L145" s="132"/>
      <c r="M145" s="136"/>
      <c r="T145" s="137"/>
      <c r="U145" s="258"/>
      <c r="AT145" s="134" t="s">
        <v>926</v>
      </c>
      <c r="AU145" s="134" t="s">
        <v>828</v>
      </c>
      <c r="AV145" s="134" t="s">
        <v>824</v>
      </c>
      <c r="AW145" s="134" t="s">
        <v>838</v>
      </c>
      <c r="AX145" s="134" t="s">
        <v>818</v>
      </c>
      <c r="AY145" s="134" t="s">
        <v>858</v>
      </c>
    </row>
    <row r="146" spans="2:51" s="6" customFormat="1" ht="15.75" customHeight="1">
      <c r="B146" s="138"/>
      <c r="D146" s="133" t="s">
        <v>926</v>
      </c>
      <c r="E146" s="139"/>
      <c r="F146" s="140" t="s">
        <v>928</v>
      </c>
      <c r="H146" s="141">
        <v>10.84</v>
      </c>
      <c r="L146" s="138"/>
      <c r="M146" s="142"/>
      <c r="T146" s="143"/>
      <c r="U146" s="258"/>
      <c r="AT146" s="139" t="s">
        <v>926</v>
      </c>
      <c r="AU146" s="139" t="s">
        <v>828</v>
      </c>
      <c r="AV146" s="139" t="s">
        <v>863</v>
      </c>
      <c r="AW146" s="139" t="s">
        <v>838</v>
      </c>
      <c r="AX146" s="139" t="s">
        <v>824</v>
      </c>
      <c r="AY146" s="139" t="s">
        <v>858</v>
      </c>
    </row>
    <row r="147" spans="2:65" s="6" customFormat="1" ht="15.75" customHeight="1">
      <c r="B147" s="19"/>
      <c r="C147" s="104" t="s">
        <v>761</v>
      </c>
      <c r="D147" s="104" t="s">
        <v>859</v>
      </c>
      <c r="E147" s="105" t="s">
        <v>304</v>
      </c>
      <c r="F147" s="106" t="s">
        <v>305</v>
      </c>
      <c r="G147" s="107" t="s">
        <v>921</v>
      </c>
      <c r="H147" s="108">
        <v>10.84</v>
      </c>
      <c r="I147" s="109"/>
      <c r="J147" s="109">
        <f>ROUND($I$147*$H$147,2)</f>
        <v>0</v>
      </c>
      <c r="K147" s="106" t="s">
        <v>922</v>
      </c>
      <c r="L147" s="19"/>
      <c r="M147" s="110"/>
      <c r="N147" s="111" t="s">
        <v>790</v>
      </c>
      <c r="O147" s="112">
        <v>0.002</v>
      </c>
      <c r="P147" s="112">
        <f>$O$147*$H$147</f>
        <v>0.02168</v>
      </c>
      <c r="Q147" s="112">
        <v>0.00071</v>
      </c>
      <c r="R147" s="112">
        <f>$Q$147*$H$147</f>
        <v>0.0076964</v>
      </c>
      <c r="S147" s="112">
        <v>0</v>
      </c>
      <c r="T147" s="113">
        <f>$S$147*$H$147</f>
        <v>0</v>
      </c>
      <c r="U147" s="258"/>
      <c r="AR147" s="71" t="s">
        <v>863</v>
      </c>
      <c r="AT147" s="71" t="s">
        <v>859</v>
      </c>
      <c r="AU147" s="71" t="s">
        <v>828</v>
      </c>
      <c r="AY147" s="6" t="s">
        <v>858</v>
      </c>
      <c r="BE147" s="114">
        <f>IF($N$147="základní",$J$147,0)</f>
        <v>0</v>
      </c>
      <c r="BF147" s="114">
        <f>IF($N$147="snížená",$J$147,0)</f>
        <v>0</v>
      </c>
      <c r="BG147" s="114">
        <f>IF($N$147="zákl. přenesená",$J$147,0)</f>
        <v>0</v>
      </c>
      <c r="BH147" s="114">
        <f>IF($N$147="sníž. přenesená",$J$147,0)</f>
        <v>0</v>
      </c>
      <c r="BI147" s="114">
        <f>IF($N$147="nulová",$J$147,0)</f>
        <v>0</v>
      </c>
      <c r="BJ147" s="71" t="s">
        <v>828</v>
      </c>
      <c r="BK147" s="114">
        <f>ROUND($I$147*$H$147,2)</f>
        <v>0</v>
      </c>
      <c r="BL147" s="71" t="s">
        <v>863</v>
      </c>
      <c r="BM147" s="71" t="s">
        <v>761</v>
      </c>
    </row>
    <row r="148" spans="2:65" s="6" customFormat="1" ht="15.75" customHeight="1">
      <c r="B148" s="19"/>
      <c r="C148" s="107" t="s">
        <v>980</v>
      </c>
      <c r="D148" s="107" t="s">
        <v>859</v>
      </c>
      <c r="E148" s="105" t="s">
        <v>306</v>
      </c>
      <c r="F148" s="106" t="s">
        <v>307</v>
      </c>
      <c r="G148" s="107" t="s">
        <v>921</v>
      </c>
      <c r="H148" s="108">
        <v>10.84</v>
      </c>
      <c r="I148" s="109"/>
      <c r="J148" s="109">
        <f>ROUND($I$148*$H$148,2)</f>
        <v>0</v>
      </c>
      <c r="K148" s="106" t="s">
        <v>922</v>
      </c>
      <c r="L148" s="19"/>
      <c r="M148" s="110"/>
      <c r="N148" s="111" t="s">
        <v>790</v>
      </c>
      <c r="O148" s="112">
        <v>0.068</v>
      </c>
      <c r="P148" s="112">
        <f>$O$148*$H$148</f>
        <v>0.73712</v>
      </c>
      <c r="Q148" s="112">
        <v>0.12966</v>
      </c>
      <c r="R148" s="112">
        <f>$Q$148*$H$148</f>
        <v>1.4055144</v>
      </c>
      <c r="S148" s="112">
        <v>0</v>
      </c>
      <c r="T148" s="113">
        <f>$S$148*$H$148</f>
        <v>0</v>
      </c>
      <c r="U148" s="258"/>
      <c r="AR148" s="71" t="s">
        <v>863</v>
      </c>
      <c r="AT148" s="71" t="s">
        <v>859</v>
      </c>
      <c r="AU148" s="71" t="s">
        <v>828</v>
      </c>
      <c r="AY148" s="71" t="s">
        <v>858</v>
      </c>
      <c r="BE148" s="114">
        <f>IF($N$148="základní",$J$148,0)</f>
        <v>0</v>
      </c>
      <c r="BF148" s="114">
        <f>IF($N$148="snížená",$J$148,0)</f>
        <v>0</v>
      </c>
      <c r="BG148" s="114">
        <f>IF($N$148="zákl. přenesená",$J$148,0)</f>
        <v>0</v>
      </c>
      <c r="BH148" s="114">
        <f>IF($N$148="sníž. přenesená",$J$148,0)</f>
        <v>0</v>
      </c>
      <c r="BI148" s="114">
        <f>IF($N$148="nulová",$J$148,0)</f>
        <v>0</v>
      </c>
      <c r="BJ148" s="71" t="s">
        <v>828</v>
      </c>
      <c r="BK148" s="114">
        <f>ROUND($I$148*$H$148,2)</f>
        <v>0</v>
      </c>
      <c r="BL148" s="71" t="s">
        <v>863</v>
      </c>
      <c r="BM148" s="71" t="s">
        <v>980</v>
      </c>
    </row>
    <row r="149" spans="2:65" s="6" customFormat="1" ht="15.75" customHeight="1">
      <c r="B149" s="19"/>
      <c r="C149" s="107" t="s">
        <v>984</v>
      </c>
      <c r="D149" s="107" t="s">
        <v>859</v>
      </c>
      <c r="E149" s="105" t="s">
        <v>308</v>
      </c>
      <c r="F149" s="106" t="s">
        <v>309</v>
      </c>
      <c r="G149" s="107" t="s">
        <v>921</v>
      </c>
      <c r="H149" s="108">
        <v>74.894</v>
      </c>
      <c r="I149" s="109"/>
      <c r="J149" s="109">
        <f>ROUND($I$149*$H$149,2)</f>
        <v>0</v>
      </c>
      <c r="K149" s="106" t="s">
        <v>922</v>
      </c>
      <c r="L149" s="19"/>
      <c r="M149" s="110"/>
      <c r="N149" s="111" t="s">
        <v>790</v>
      </c>
      <c r="O149" s="112">
        <v>0.56</v>
      </c>
      <c r="P149" s="112">
        <f>$O$149*$H$149</f>
        <v>41.94064000000001</v>
      </c>
      <c r="Q149" s="112">
        <v>0.08425</v>
      </c>
      <c r="R149" s="112">
        <f>$Q$149*$H$149</f>
        <v>6.309819500000001</v>
      </c>
      <c r="S149" s="112">
        <v>0</v>
      </c>
      <c r="T149" s="113">
        <f>$S$149*$H$149</f>
        <v>0</v>
      </c>
      <c r="U149" s="258"/>
      <c r="AR149" s="71" t="s">
        <v>863</v>
      </c>
      <c r="AT149" s="71" t="s">
        <v>859</v>
      </c>
      <c r="AU149" s="71" t="s">
        <v>828</v>
      </c>
      <c r="AY149" s="71" t="s">
        <v>858</v>
      </c>
      <c r="BE149" s="114">
        <f>IF($N$149="základní",$J$149,0)</f>
        <v>0</v>
      </c>
      <c r="BF149" s="114">
        <f>IF($N$149="snížená",$J$149,0)</f>
        <v>0</v>
      </c>
      <c r="BG149" s="114">
        <f>IF($N$149="zákl. přenesená",$J$149,0)</f>
        <v>0</v>
      </c>
      <c r="BH149" s="114">
        <f>IF($N$149="sníž. přenesená",$J$149,0)</f>
        <v>0</v>
      </c>
      <c r="BI149" s="114">
        <f>IF($N$149="nulová",$J$149,0)</f>
        <v>0</v>
      </c>
      <c r="BJ149" s="71" t="s">
        <v>828</v>
      </c>
      <c r="BK149" s="114">
        <f>ROUND($I$149*$H$149,2)</f>
        <v>0</v>
      </c>
      <c r="BL149" s="71" t="s">
        <v>863</v>
      </c>
      <c r="BM149" s="71" t="s">
        <v>984</v>
      </c>
    </row>
    <row r="150" spans="2:65" s="6" customFormat="1" ht="15.75" customHeight="1">
      <c r="B150" s="19"/>
      <c r="C150" s="147" t="s">
        <v>990</v>
      </c>
      <c r="D150" s="147" t="s">
        <v>929</v>
      </c>
      <c r="E150" s="145" t="s">
        <v>310</v>
      </c>
      <c r="F150" s="146" t="s">
        <v>753</v>
      </c>
      <c r="G150" s="147" t="s">
        <v>921</v>
      </c>
      <c r="H150" s="148">
        <v>12.358</v>
      </c>
      <c r="I150" s="149"/>
      <c r="J150" s="149">
        <f>ROUND($I$150*$H$150,2)</f>
        <v>0</v>
      </c>
      <c r="K150" s="146" t="s">
        <v>922</v>
      </c>
      <c r="L150" s="150"/>
      <c r="M150" s="146"/>
      <c r="N150" s="151" t="s">
        <v>790</v>
      </c>
      <c r="O150" s="112">
        <v>0</v>
      </c>
      <c r="P150" s="112">
        <f>$O$150*$H$150</f>
        <v>0</v>
      </c>
      <c r="Q150" s="112">
        <v>0.14</v>
      </c>
      <c r="R150" s="112">
        <f>$Q$150*$H$150</f>
        <v>1.7301200000000003</v>
      </c>
      <c r="S150" s="112">
        <v>0</v>
      </c>
      <c r="T150" s="113">
        <f>$S$150*$H$150</f>
        <v>0</v>
      </c>
      <c r="U150" s="258"/>
      <c r="AR150" s="71" t="s">
        <v>881</v>
      </c>
      <c r="AT150" s="71" t="s">
        <v>929</v>
      </c>
      <c r="AU150" s="71" t="s">
        <v>828</v>
      </c>
      <c r="AY150" s="71" t="s">
        <v>858</v>
      </c>
      <c r="BE150" s="114">
        <f>IF($N$150="základní",$J$150,0)</f>
        <v>0</v>
      </c>
      <c r="BF150" s="114">
        <f>IF($N$150="snížená",$J$150,0)</f>
        <v>0</v>
      </c>
      <c r="BG150" s="114">
        <f>IF($N$150="zákl. přenesená",$J$150,0)</f>
        <v>0</v>
      </c>
      <c r="BH150" s="114">
        <f>IF($N$150="sníž. přenesená",$J$150,0)</f>
        <v>0</v>
      </c>
      <c r="BI150" s="114">
        <f>IF($N$150="nulová",$J$150,0)</f>
        <v>0</v>
      </c>
      <c r="BJ150" s="71" t="s">
        <v>828</v>
      </c>
      <c r="BK150" s="114">
        <f>ROUND($I$150*$H$150,2)</f>
        <v>0</v>
      </c>
      <c r="BL150" s="71" t="s">
        <v>863</v>
      </c>
      <c r="BM150" s="71" t="s">
        <v>990</v>
      </c>
    </row>
    <row r="151" spans="2:65" s="6" customFormat="1" ht="15.75" customHeight="1">
      <c r="B151" s="19"/>
      <c r="C151" s="107" t="s">
        <v>2</v>
      </c>
      <c r="D151" s="107" t="s">
        <v>859</v>
      </c>
      <c r="E151" s="105" t="s">
        <v>311</v>
      </c>
      <c r="F151" s="106" t="s">
        <v>312</v>
      </c>
      <c r="G151" s="107" t="s">
        <v>951</v>
      </c>
      <c r="H151" s="108">
        <v>13.55</v>
      </c>
      <c r="I151" s="109"/>
      <c r="J151" s="109">
        <f>ROUND($I$151*$H$151,2)</f>
        <v>0</v>
      </c>
      <c r="K151" s="106" t="s">
        <v>922</v>
      </c>
      <c r="L151" s="19"/>
      <c r="M151" s="110"/>
      <c r="N151" s="111" t="s">
        <v>790</v>
      </c>
      <c r="O151" s="112">
        <v>0.046</v>
      </c>
      <c r="P151" s="112">
        <f>$O$151*$H$151</f>
        <v>0.6233000000000001</v>
      </c>
      <c r="Q151" s="112">
        <v>0.0036</v>
      </c>
      <c r="R151" s="112">
        <f>$Q$151*$H$151</f>
        <v>0.048780000000000004</v>
      </c>
      <c r="S151" s="112">
        <v>0</v>
      </c>
      <c r="T151" s="113">
        <f>$S$151*$H$151</f>
        <v>0</v>
      </c>
      <c r="U151" s="258"/>
      <c r="AR151" s="71" t="s">
        <v>863</v>
      </c>
      <c r="AT151" s="71" t="s">
        <v>859</v>
      </c>
      <c r="AU151" s="71" t="s">
        <v>828</v>
      </c>
      <c r="AY151" s="71" t="s">
        <v>858</v>
      </c>
      <c r="BE151" s="114">
        <f>IF($N$151="základní",$J$151,0)</f>
        <v>0</v>
      </c>
      <c r="BF151" s="114">
        <f>IF($N$151="snížená",$J$151,0)</f>
        <v>0</v>
      </c>
      <c r="BG151" s="114">
        <f>IF($N$151="zákl. přenesená",$J$151,0)</f>
        <v>0</v>
      </c>
      <c r="BH151" s="114">
        <f>IF($N$151="sníž. přenesená",$J$151,0)</f>
        <v>0</v>
      </c>
      <c r="BI151" s="114">
        <f>IF($N$151="nulová",$J$151,0)</f>
        <v>0</v>
      </c>
      <c r="BJ151" s="71" t="s">
        <v>828</v>
      </c>
      <c r="BK151" s="114">
        <f>ROUND($I$151*$H$151,2)</f>
        <v>0</v>
      </c>
      <c r="BL151" s="71" t="s">
        <v>863</v>
      </c>
      <c r="BM151" s="71" t="s">
        <v>2</v>
      </c>
    </row>
    <row r="152" spans="2:63" s="95" customFormat="1" ht="30.75" customHeight="1">
      <c r="B152" s="96"/>
      <c r="D152" s="97" t="s">
        <v>817</v>
      </c>
      <c r="E152" s="123" t="s">
        <v>875</v>
      </c>
      <c r="F152" s="123" t="s">
        <v>918</v>
      </c>
      <c r="J152" s="124">
        <f>$BK$152</f>
        <v>0</v>
      </c>
      <c r="L152" s="96"/>
      <c r="M152" s="100"/>
      <c r="P152" s="101">
        <f>SUM($P$153:$P$204)</f>
        <v>604.7339619999999</v>
      </c>
      <c r="R152" s="101">
        <f>SUM($R$153:$R$204)</f>
        <v>26.69484895</v>
      </c>
      <c r="T152" s="102">
        <f>SUM($T$153:$T$204)</f>
        <v>0</v>
      </c>
      <c r="U152" s="251"/>
      <c r="AR152" s="97" t="s">
        <v>824</v>
      </c>
      <c r="AT152" s="97" t="s">
        <v>817</v>
      </c>
      <c r="AU152" s="97" t="s">
        <v>824</v>
      </c>
      <c r="AY152" s="97" t="s">
        <v>858</v>
      </c>
      <c r="BK152" s="103">
        <f>SUM($BK$153:$BK$204)</f>
        <v>0</v>
      </c>
    </row>
    <row r="153" spans="2:65" s="6" customFormat="1" ht="15.75" customHeight="1">
      <c r="B153" s="19"/>
      <c r="C153" s="107" t="s">
        <v>5</v>
      </c>
      <c r="D153" s="107" t="s">
        <v>859</v>
      </c>
      <c r="E153" s="105" t="s">
        <v>313</v>
      </c>
      <c r="F153" s="106" t="s">
        <v>314</v>
      </c>
      <c r="G153" s="107" t="s">
        <v>921</v>
      </c>
      <c r="H153" s="108">
        <v>344.49</v>
      </c>
      <c r="I153" s="109"/>
      <c r="J153" s="109">
        <f>ROUND($I$153*$H$153,2)</f>
        <v>0</v>
      </c>
      <c r="K153" s="106" t="s">
        <v>922</v>
      </c>
      <c r="L153" s="19"/>
      <c r="M153" s="110"/>
      <c r="N153" s="111" t="s">
        <v>790</v>
      </c>
      <c r="O153" s="112">
        <v>0.36</v>
      </c>
      <c r="P153" s="112">
        <f>$O$153*$H$153</f>
        <v>124.0164</v>
      </c>
      <c r="Q153" s="112">
        <v>0.00489</v>
      </c>
      <c r="R153" s="112">
        <f>$Q$153*$H$153</f>
        <v>1.6845561000000002</v>
      </c>
      <c r="S153" s="112">
        <v>0</v>
      </c>
      <c r="T153" s="113">
        <f>$S$153*$H$153</f>
        <v>0</v>
      </c>
      <c r="U153" s="258"/>
      <c r="AR153" s="71" t="s">
        <v>863</v>
      </c>
      <c r="AT153" s="71" t="s">
        <v>859</v>
      </c>
      <c r="AU153" s="71" t="s">
        <v>828</v>
      </c>
      <c r="AY153" s="71" t="s">
        <v>858</v>
      </c>
      <c r="BE153" s="114">
        <f>IF($N$153="základní",$J$153,0)</f>
        <v>0</v>
      </c>
      <c r="BF153" s="114">
        <f>IF($N$153="snížená",$J$153,0)</f>
        <v>0</v>
      </c>
      <c r="BG153" s="114">
        <f>IF($N$153="zákl. přenesená",$J$153,0)</f>
        <v>0</v>
      </c>
      <c r="BH153" s="114">
        <f>IF($N$153="sníž. přenesená",$J$153,0)</f>
        <v>0</v>
      </c>
      <c r="BI153" s="114">
        <f>IF($N$153="nulová",$J$153,0)</f>
        <v>0</v>
      </c>
      <c r="BJ153" s="71" t="s">
        <v>828</v>
      </c>
      <c r="BK153" s="114">
        <f>ROUND($I$153*$H$153,2)</f>
        <v>0</v>
      </c>
      <c r="BL153" s="71" t="s">
        <v>863</v>
      </c>
      <c r="BM153" s="71" t="s">
        <v>5</v>
      </c>
    </row>
    <row r="154" spans="2:51" s="6" customFormat="1" ht="15.75" customHeight="1">
      <c r="B154" s="125"/>
      <c r="D154" s="126" t="s">
        <v>926</v>
      </c>
      <c r="E154" s="127"/>
      <c r="F154" s="127" t="s">
        <v>315</v>
      </c>
      <c r="H154" s="128">
        <v>307.58</v>
      </c>
      <c r="L154" s="125"/>
      <c r="M154" s="129"/>
      <c r="T154" s="130"/>
      <c r="U154" s="258"/>
      <c r="AT154" s="131" t="s">
        <v>926</v>
      </c>
      <c r="AU154" s="131" t="s">
        <v>828</v>
      </c>
      <c r="AV154" s="131" t="s">
        <v>828</v>
      </c>
      <c r="AW154" s="131" t="s">
        <v>838</v>
      </c>
      <c r="AX154" s="131" t="s">
        <v>818</v>
      </c>
      <c r="AY154" s="131" t="s">
        <v>858</v>
      </c>
    </row>
    <row r="155" spans="2:51" s="6" customFormat="1" ht="15.75" customHeight="1">
      <c r="B155" s="125"/>
      <c r="D155" s="133" t="s">
        <v>926</v>
      </c>
      <c r="E155" s="131"/>
      <c r="F155" s="127" t="s">
        <v>316</v>
      </c>
      <c r="H155" s="128">
        <v>36.9096</v>
      </c>
      <c r="L155" s="125"/>
      <c r="M155" s="129"/>
      <c r="T155" s="130"/>
      <c r="U155" s="258"/>
      <c r="AT155" s="131" t="s">
        <v>926</v>
      </c>
      <c r="AU155" s="131" t="s">
        <v>828</v>
      </c>
      <c r="AV155" s="131" t="s">
        <v>828</v>
      </c>
      <c r="AW155" s="131" t="s">
        <v>838</v>
      </c>
      <c r="AX155" s="131" t="s">
        <v>818</v>
      </c>
      <c r="AY155" s="131" t="s">
        <v>858</v>
      </c>
    </row>
    <row r="156" spans="2:51" s="6" customFormat="1" ht="15.75" customHeight="1">
      <c r="B156" s="132"/>
      <c r="D156" s="133" t="s">
        <v>926</v>
      </c>
      <c r="E156" s="134"/>
      <c r="F156" s="135" t="s">
        <v>928</v>
      </c>
      <c r="H156" s="134"/>
      <c r="L156" s="132"/>
      <c r="M156" s="136"/>
      <c r="T156" s="137"/>
      <c r="U156" s="258"/>
      <c r="AT156" s="134" t="s">
        <v>926</v>
      </c>
      <c r="AU156" s="134" t="s">
        <v>828</v>
      </c>
      <c r="AV156" s="134" t="s">
        <v>824</v>
      </c>
      <c r="AW156" s="134" t="s">
        <v>838</v>
      </c>
      <c r="AX156" s="134" t="s">
        <v>818</v>
      </c>
      <c r="AY156" s="134" t="s">
        <v>858</v>
      </c>
    </row>
    <row r="157" spans="2:51" s="6" customFormat="1" ht="15.75" customHeight="1">
      <c r="B157" s="138"/>
      <c r="D157" s="133" t="s">
        <v>926</v>
      </c>
      <c r="E157" s="139"/>
      <c r="F157" s="140" t="s">
        <v>928</v>
      </c>
      <c r="H157" s="141">
        <v>344.4896</v>
      </c>
      <c r="L157" s="138"/>
      <c r="M157" s="142"/>
      <c r="T157" s="143"/>
      <c r="U157" s="258"/>
      <c r="AT157" s="139" t="s">
        <v>926</v>
      </c>
      <c r="AU157" s="139" t="s">
        <v>828</v>
      </c>
      <c r="AV157" s="139" t="s">
        <v>863</v>
      </c>
      <c r="AW157" s="139" t="s">
        <v>838</v>
      </c>
      <c r="AX157" s="139" t="s">
        <v>824</v>
      </c>
      <c r="AY157" s="139" t="s">
        <v>858</v>
      </c>
    </row>
    <row r="158" spans="2:65" s="6" customFormat="1" ht="15.75" customHeight="1">
      <c r="B158" s="19"/>
      <c r="C158" s="104" t="s">
        <v>12</v>
      </c>
      <c r="D158" s="104" t="s">
        <v>859</v>
      </c>
      <c r="E158" s="105" t="s">
        <v>317</v>
      </c>
      <c r="F158" s="106" t="s">
        <v>318</v>
      </c>
      <c r="G158" s="107" t="s">
        <v>921</v>
      </c>
      <c r="H158" s="108">
        <v>369.096</v>
      </c>
      <c r="I158" s="109"/>
      <c r="J158" s="109">
        <f>ROUND($I$158*$H$158,2)</f>
        <v>0</v>
      </c>
      <c r="K158" s="106" t="s">
        <v>922</v>
      </c>
      <c r="L158" s="19"/>
      <c r="M158" s="110"/>
      <c r="N158" s="111" t="s">
        <v>790</v>
      </c>
      <c r="O158" s="112">
        <v>0.41</v>
      </c>
      <c r="P158" s="112">
        <f>$O$158*$H$158</f>
        <v>151.32935999999998</v>
      </c>
      <c r="Q158" s="112">
        <v>0.021</v>
      </c>
      <c r="R158" s="112">
        <f>$Q$158*$H$158</f>
        <v>7.751016000000001</v>
      </c>
      <c r="S158" s="112">
        <v>0</v>
      </c>
      <c r="T158" s="113">
        <f>$S$158*$H$158</f>
        <v>0</v>
      </c>
      <c r="U158" s="258"/>
      <c r="AR158" s="71" t="s">
        <v>863</v>
      </c>
      <c r="AT158" s="71" t="s">
        <v>859</v>
      </c>
      <c r="AU158" s="71" t="s">
        <v>828</v>
      </c>
      <c r="AY158" s="6" t="s">
        <v>858</v>
      </c>
      <c r="BE158" s="114">
        <f>IF($N$158="základní",$J$158,0)</f>
        <v>0</v>
      </c>
      <c r="BF158" s="114">
        <f>IF($N$158="snížená",$J$158,0)</f>
        <v>0</v>
      </c>
      <c r="BG158" s="114">
        <f>IF($N$158="zákl. přenesená",$J$158,0)</f>
        <v>0</v>
      </c>
      <c r="BH158" s="114">
        <f>IF($N$158="sníž. přenesená",$J$158,0)</f>
        <v>0</v>
      </c>
      <c r="BI158" s="114">
        <f>IF($N$158="nulová",$J$158,0)</f>
        <v>0</v>
      </c>
      <c r="BJ158" s="71" t="s">
        <v>828</v>
      </c>
      <c r="BK158" s="114">
        <f>ROUND($I$158*$H$158,2)</f>
        <v>0</v>
      </c>
      <c r="BL158" s="71" t="s">
        <v>863</v>
      </c>
      <c r="BM158" s="71" t="s">
        <v>12</v>
      </c>
    </row>
    <row r="159" spans="2:51" s="6" customFormat="1" ht="15.75" customHeight="1">
      <c r="B159" s="132"/>
      <c r="D159" s="126" t="s">
        <v>926</v>
      </c>
      <c r="E159" s="135"/>
      <c r="F159" s="135" t="s">
        <v>319</v>
      </c>
      <c r="H159" s="134"/>
      <c r="L159" s="132"/>
      <c r="M159" s="136"/>
      <c r="T159" s="137"/>
      <c r="U159" s="258"/>
      <c r="AT159" s="134" t="s">
        <v>926</v>
      </c>
      <c r="AU159" s="134" t="s">
        <v>828</v>
      </c>
      <c r="AV159" s="134" t="s">
        <v>824</v>
      </c>
      <c r="AW159" s="134" t="s">
        <v>838</v>
      </c>
      <c r="AX159" s="134" t="s">
        <v>818</v>
      </c>
      <c r="AY159" s="134" t="s">
        <v>858</v>
      </c>
    </row>
    <row r="160" spans="2:51" s="6" customFormat="1" ht="15.75" customHeight="1">
      <c r="B160" s="125"/>
      <c r="D160" s="133" t="s">
        <v>926</v>
      </c>
      <c r="E160" s="131"/>
      <c r="F160" s="127" t="s">
        <v>320</v>
      </c>
      <c r="H160" s="128">
        <v>369.096</v>
      </c>
      <c r="L160" s="125"/>
      <c r="M160" s="129"/>
      <c r="T160" s="130"/>
      <c r="U160" s="258"/>
      <c r="AT160" s="131" t="s">
        <v>926</v>
      </c>
      <c r="AU160" s="131" t="s">
        <v>828</v>
      </c>
      <c r="AV160" s="131" t="s">
        <v>828</v>
      </c>
      <c r="AW160" s="131" t="s">
        <v>838</v>
      </c>
      <c r="AX160" s="131" t="s">
        <v>818</v>
      </c>
      <c r="AY160" s="131" t="s">
        <v>858</v>
      </c>
    </row>
    <row r="161" spans="2:51" s="6" customFormat="1" ht="15.75" customHeight="1">
      <c r="B161" s="132"/>
      <c r="D161" s="133" t="s">
        <v>926</v>
      </c>
      <c r="E161" s="134"/>
      <c r="F161" s="135" t="s">
        <v>928</v>
      </c>
      <c r="H161" s="134"/>
      <c r="L161" s="132"/>
      <c r="M161" s="136"/>
      <c r="T161" s="137"/>
      <c r="U161" s="258"/>
      <c r="AT161" s="134" t="s">
        <v>926</v>
      </c>
      <c r="AU161" s="134" t="s">
        <v>828</v>
      </c>
      <c r="AV161" s="134" t="s">
        <v>824</v>
      </c>
      <c r="AW161" s="134" t="s">
        <v>838</v>
      </c>
      <c r="AX161" s="134" t="s">
        <v>818</v>
      </c>
      <c r="AY161" s="134" t="s">
        <v>858</v>
      </c>
    </row>
    <row r="162" spans="2:51" s="6" customFormat="1" ht="15.75" customHeight="1">
      <c r="B162" s="138"/>
      <c r="D162" s="133" t="s">
        <v>926</v>
      </c>
      <c r="E162" s="139"/>
      <c r="F162" s="140" t="s">
        <v>928</v>
      </c>
      <c r="H162" s="141">
        <v>369.096</v>
      </c>
      <c r="L162" s="138"/>
      <c r="M162" s="142"/>
      <c r="T162" s="143"/>
      <c r="U162" s="258"/>
      <c r="AT162" s="139" t="s">
        <v>926</v>
      </c>
      <c r="AU162" s="139" t="s">
        <v>828</v>
      </c>
      <c r="AV162" s="139" t="s">
        <v>863</v>
      </c>
      <c r="AW162" s="139" t="s">
        <v>838</v>
      </c>
      <c r="AX162" s="139" t="s">
        <v>824</v>
      </c>
      <c r="AY162" s="139" t="s">
        <v>858</v>
      </c>
    </row>
    <row r="163" spans="2:65" s="6" customFormat="1" ht="15.75" customHeight="1">
      <c r="B163" s="19"/>
      <c r="C163" s="104" t="s">
        <v>17</v>
      </c>
      <c r="D163" s="104" t="s">
        <v>859</v>
      </c>
      <c r="E163" s="105" t="s">
        <v>321</v>
      </c>
      <c r="F163" s="106" t="s">
        <v>322</v>
      </c>
      <c r="G163" s="107" t="s">
        <v>921</v>
      </c>
      <c r="H163" s="108">
        <v>738.192</v>
      </c>
      <c r="I163" s="109"/>
      <c r="J163" s="109">
        <f>ROUND($I$163*$H$163,2)</f>
        <v>0</v>
      </c>
      <c r="K163" s="106" t="s">
        <v>922</v>
      </c>
      <c r="L163" s="19"/>
      <c r="M163" s="110"/>
      <c r="N163" s="111" t="s">
        <v>790</v>
      </c>
      <c r="O163" s="112">
        <v>0.11</v>
      </c>
      <c r="P163" s="112">
        <f>$O$163*$H$163</f>
        <v>81.20112</v>
      </c>
      <c r="Q163" s="112">
        <v>0.0105</v>
      </c>
      <c r="R163" s="112">
        <f>$Q$163*$H$163</f>
        <v>7.751016000000001</v>
      </c>
      <c r="S163" s="112">
        <v>0</v>
      </c>
      <c r="T163" s="113">
        <f>$S$163*$H$163</f>
        <v>0</v>
      </c>
      <c r="U163" s="258"/>
      <c r="AR163" s="71" t="s">
        <v>863</v>
      </c>
      <c r="AT163" s="71" t="s">
        <v>859</v>
      </c>
      <c r="AU163" s="71" t="s">
        <v>828</v>
      </c>
      <c r="AY163" s="6" t="s">
        <v>858</v>
      </c>
      <c r="BE163" s="114">
        <f>IF($N$163="základní",$J$163,0)</f>
        <v>0</v>
      </c>
      <c r="BF163" s="114">
        <f>IF($N$163="snížená",$J$163,0)</f>
        <v>0</v>
      </c>
      <c r="BG163" s="114">
        <f>IF($N$163="zákl. přenesená",$J$163,0)</f>
        <v>0</v>
      </c>
      <c r="BH163" s="114">
        <f>IF($N$163="sníž. přenesená",$J$163,0)</f>
        <v>0</v>
      </c>
      <c r="BI163" s="114">
        <f>IF($N$163="nulová",$J$163,0)</f>
        <v>0</v>
      </c>
      <c r="BJ163" s="71" t="s">
        <v>828</v>
      </c>
      <c r="BK163" s="114">
        <f>ROUND($I$163*$H$163,2)</f>
        <v>0</v>
      </c>
      <c r="BL163" s="71" t="s">
        <v>863</v>
      </c>
      <c r="BM163" s="71" t="s">
        <v>17</v>
      </c>
    </row>
    <row r="164" spans="2:65" s="6" customFormat="1" ht="15.75" customHeight="1">
      <c r="B164" s="19"/>
      <c r="C164" s="107" t="s">
        <v>21</v>
      </c>
      <c r="D164" s="107" t="s">
        <v>859</v>
      </c>
      <c r="E164" s="105" t="s">
        <v>323</v>
      </c>
      <c r="F164" s="106" t="s">
        <v>324</v>
      </c>
      <c r="G164" s="107" t="s">
        <v>921</v>
      </c>
      <c r="H164" s="108">
        <v>369.096</v>
      </c>
      <c r="I164" s="109"/>
      <c r="J164" s="109">
        <f>ROUND($I$164*$H$164,2)</f>
        <v>0</v>
      </c>
      <c r="K164" s="106" t="s">
        <v>922</v>
      </c>
      <c r="L164" s="19"/>
      <c r="M164" s="110"/>
      <c r="N164" s="111" t="s">
        <v>790</v>
      </c>
      <c r="O164" s="112">
        <v>0.272</v>
      </c>
      <c r="P164" s="112">
        <f>$O$164*$H$164</f>
        <v>100.394112</v>
      </c>
      <c r="Q164" s="112">
        <v>0.003</v>
      </c>
      <c r="R164" s="112">
        <f>$Q$164*$H$164</f>
        <v>1.107288</v>
      </c>
      <c r="S164" s="112">
        <v>0</v>
      </c>
      <c r="T164" s="113">
        <f>$S$164*$H$164</f>
        <v>0</v>
      </c>
      <c r="U164" s="258"/>
      <c r="AR164" s="71" t="s">
        <v>863</v>
      </c>
      <c r="AT164" s="71" t="s">
        <v>859</v>
      </c>
      <c r="AU164" s="71" t="s">
        <v>828</v>
      </c>
      <c r="AY164" s="71" t="s">
        <v>858</v>
      </c>
      <c r="BE164" s="114">
        <f>IF($N$164="základní",$J$164,0)</f>
        <v>0</v>
      </c>
      <c r="BF164" s="114">
        <f>IF($N$164="snížená",$J$164,0)</f>
        <v>0</v>
      </c>
      <c r="BG164" s="114">
        <f>IF($N$164="zákl. přenesená",$J$164,0)</f>
        <v>0</v>
      </c>
      <c r="BH164" s="114">
        <f>IF($N$164="sníž. přenesená",$J$164,0)</f>
        <v>0</v>
      </c>
      <c r="BI164" s="114">
        <f>IF($N$164="nulová",$J$164,0)</f>
        <v>0</v>
      </c>
      <c r="BJ164" s="71" t="s">
        <v>828</v>
      </c>
      <c r="BK164" s="114">
        <f>ROUND($I$164*$H$164,2)</f>
        <v>0</v>
      </c>
      <c r="BL164" s="71" t="s">
        <v>863</v>
      </c>
      <c r="BM164" s="71" t="s">
        <v>325</v>
      </c>
    </row>
    <row r="165" spans="2:65" s="6" customFormat="1" ht="15.75" customHeight="1">
      <c r="B165" s="19"/>
      <c r="C165" s="107" t="s">
        <v>26</v>
      </c>
      <c r="D165" s="107" t="s">
        <v>859</v>
      </c>
      <c r="E165" s="105" t="s">
        <v>326</v>
      </c>
      <c r="F165" s="106" t="s">
        <v>327</v>
      </c>
      <c r="G165" s="107" t="s">
        <v>921</v>
      </c>
      <c r="H165" s="108">
        <v>307.58</v>
      </c>
      <c r="I165" s="109"/>
      <c r="J165" s="109">
        <f>ROUND($I$165*$H$165,2)</f>
        <v>0</v>
      </c>
      <c r="K165" s="106"/>
      <c r="L165" s="19"/>
      <c r="M165" s="110"/>
      <c r="N165" s="111" t="s">
        <v>790</v>
      </c>
      <c r="O165" s="112">
        <v>0</v>
      </c>
      <c r="P165" s="112">
        <f>$O$165*$H$165</f>
        <v>0</v>
      </c>
      <c r="Q165" s="112">
        <v>0</v>
      </c>
      <c r="R165" s="112">
        <f>$Q$165*$H$165</f>
        <v>0</v>
      </c>
      <c r="S165" s="112">
        <v>0</v>
      </c>
      <c r="T165" s="113">
        <f>$S$165*$H$165</f>
        <v>0</v>
      </c>
      <c r="U165" s="258"/>
      <c r="AR165" s="71" t="s">
        <v>863</v>
      </c>
      <c r="AT165" s="71" t="s">
        <v>859</v>
      </c>
      <c r="AU165" s="71" t="s">
        <v>828</v>
      </c>
      <c r="AY165" s="71" t="s">
        <v>858</v>
      </c>
      <c r="BE165" s="114">
        <f>IF($N$165="základní",$J$165,0)</f>
        <v>0</v>
      </c>
      <c r="BF165" s="114">
        <f>IF($N$165="snížená",$J$165,0)</f>
        <v>0</v>
      </c>
      <c r="BG165" s="114">
        <f>IF($N$165="zákl. přenesená",$J$165,0)</f>
        <v>0</v>
      </c>
      <c r="BH165" s="114">
        <f>IF($N$165="sníž. přenesená",$J$165,0)</f>
        <v>0</v>
      </c>
      <c r="BI165" s="114">
        <f>IF($N$165="nulová",$J$165,0)</f>
        <v>0</v>
      </c>
      <c r="BJ165" s="71" t="s">
        <v>828</v>
      </c>
      <c r="BK165" s="114">
        <f>ROUND($I$165*$H$165,2)</f>
        <v>0</v>
      </c>
      <c r="BL165" s="71" t="s">
        <v>863</v>
      </c>
      <c r="BM165" s="71" t="s">
        <v>26</v>
      </c>
    </row>
    <row r="166" spans="2:51" s="6" customFormat="1" ht="15.75" customHeight="1">
      <c r="B166" s="132"/>
      <c r="D166" s="126" t="s">
        <v>926</v>
      </c>
      <c r="E166" s="135"/>
      <c r="F166" s="135" t="s">
        <v>328</v>
      </c>
      <c r="H166" s="134"/>
      <c r="L166" s="132"/>
      <c r="M166" s="136"/>
      <c r="T166" s="137"/>
      <c r="U166" s="258"/>
      <c r="AT166" s="134" t="s">
        <v>926</v>
      </c>
      <c r="AU166" s="134" t="s">
        <v>828</v>
      </c>
      <c r="AV166" s="134" t="s">
        <v>824</v>
      </c>
      <c r="AW166" s="134" t="s">
        <v>838</v>
      </c>
      <c r="AX166" s="134" t="s">
        <v>818</v>
      </c>
      <c r="AY166" s="134" t="s">
        <v>858</v>
      </c>
    </row>
    <row r="167" spans="2:51" s="6" customFormat="1" ht="15.75" customHeight="1">
      <c r="B167" s="125"/>
      <c r="D167" s="133" t="s">
        <v>926</v>
      </c>
      <c r="E167" s="131"/>
      <c r="F167" s="127" t="s">
        <v>329</v>
      </c>
      <c r="H167" s="128">
        <v>307.58</v>
      </c>
      <c r="L167" s="125"/>
      <c r="M167" s="129"/>
      <c r="T167" s="130"/>
      <c r="U167" s="258"/>
      <c r="AT167" s="131" t="s">
        <v>926</v>
      </c>
      <c r="AU167" s="131" t="s">
        <v>828</v>
      </c>
      <c r="AV167" s="131" t="s">
        <v>828</v>
      </c>
      <c r="AW167" s="131" t="s">
        <v>838</v>
      </c>
      <c r="AX167" s="131" t="s">
        <v>818</v>
      </c>
      <c r="AY167" s="131" t="s">
        <v>858</v>
      </c>
    </row>
    <row r="168" spans="2:51" s="6" customFormat="1" ht="15.75" customHeight="1">
      <c r="B168" s="132"/>
      <c r="D168" s="133" t="s">
        <v>926</v>
      </c>
      <c r="E168" s="134"/>
      <c r="F168" s="135" t="s">
        <v>928</v>
      </c>
      <c r="H168" s="134"/>
      <c r="L168" s="132"/>
      <c r="M168" s="136"/>
      <c r="T168" s="137"/>
      <c r="U168" s="258"/>
      <c r="AT168" s="134" t="s">
        <v>926</v>
      </c>
      <c r="AU168" s="134" t="s">
        <v>828</v>
      </c>
      <c r="AV168" s="134" t="s">
        <v>824</v>
      </c>
      <c r="AW168" s="134" t="s">
        <v>838</v>
      </c>
      <c r="AX168" s="134" t="s">
        <v>818</v>
      </c>
      <c r="AY168" s="134" t="s">
        <v>858</v>
      </c>
    </row>
    <row r="169" spans="2:51" s="6" customFormat="1" ht="15.75" customHeight="1">
      <c r="B169" s="138"/>
      <c r="D169" s="133" t="s">
        <v>926</v>
      </c>
      <c r="E169" s="139"/>
      <c r="F169" s="140" t="s">
        <v>928</v>
      </c>
      <c r="H169" s="141">
        <v>307.58</v>
      </c>
      <c r="L169" s="138"/>
      <c r="M169" s="142"/>
      <c r="T169" s="143"/>
      <c r="U169" s="258"/>
      <c r="AT169" s="139" t="s">
        <v>926</v>
      </c>
      <c r="AU169" s="139" t="s">
        <v>828</v>
      </c>
      <c r="AV169" s="139" t="s">
        <v>863</v>
      </c>
      <c r="AW169" s="139" t="s">
        <v>838</v>
      </c>
      <c r="AX169" s="139" t="s">
        <v>824</v>
      </c>
      <c r="AY169" s="139" t="s">
        <v>858</v>
      </c>
    </row>
    <row r="170" spans="2:65" s="6" customFormat="1" ht="15.75" customHeight="1">
      <c r="B170" s="19"/>
      <c r="C170" s="104" t="s">
        <v>29</v>
      </c>
      <c r="D170" s="104" t="s">
        <v>859</v>
      </c>
      <c r="E170" s="105" t="s">
        <v>330</v>
      </c>
      <c r="F170" s="106" t="s">
        <v>332</v>
      </c>
      <c r="G170" s="107" t="s">
        <v>921</v>
      </c>
      <c r="H170" s="108">
        <v>195.8</v>
      </c>
      <c r="I170" s="109"/>
      <c r="J170" s="109">
        <f>ROUND($I$170*$H$170,2)</f>
        <v>0</v>
      </c>
      <c r="K170" s="106" t="s">
        <v>922</v>
      </c>
      <c r="L170" s="19"/>
      <c r="M170" s="110"/>
      <c r="N170" s="111" t="s">
        <v>790</v>
      </c>
      <c r="O170" s="112">
        <v>0.33</v>
      </c>
      <c r="P170" s="112">
        <f>$O$170*$H$170</f>
        <v>64.614</v>
      </c>
      <c r="Q170" s="112">
        <v>0.00489</v>
      </c>
      <c r="R170" s="112">
        <f>$Q$170*$H$170</f>
        <v>0.9574620000000001</v>
      </c>
      <c r="S170" s="112">
        <v>0</v>
      </c>
      <c r="T170" s="113">
        <f>$S$170*$H$170</f>
        <v>0</v>
      </c>
      <c r="U170" s="258"/>
      <c r="AR170" s="71" t="s">
        <v>863</v>
      </c>
      <c r="AT170" s="71" t="s">
        <v>859</v>
      </c>
      <c r="AU170" s="71" t="s">
        <v>828</v>
      </c>
      <c r="AY170" s="6" t="s">
        <v>858</v>
      </c>
      <c r="BE170" s="114">
        <f>IF($N$170="základní",$J$170,0)</f>
        <v>0</v>
      </c>
      <c r="BF170" s="114">
        <f>IF($N$170="snížená",$J$170,0)</f>
        <v>0</v>
      </c>
      <c r="BG170" s="114">
        <f>IF($N$170="zákl. přenesená",$J$170,0)</f>
        <v>0</v>
      </c>
      <c r="BH170" s="114">
        <f>IF($N$170="sníž. přenesená",$J$170,0)</f>
        <v>0</v>
      </c>
      <c r="BI170" s="114">
        <f>IF($N$170="nulová",$J$170,0)</f>
        <v>0</v>
      </c>
      <c r="BJ170" s="71" t="s">
        <v>828</v>
      </c>
      <c r="BK170" s="114">
        <f>ROUND($I$170*$H$170,2)</f>
        <v>0</v>
      </c>
      <c r="BL170" s="71" t="s">
        <v>863</v>
      </c>
      <c r="BM170" s="71" t="s">
        <v>29</v>
      </c>
    </row>
    <row r="171" spans="2:51" s="6" customFormat="1" ht="15.75" customHeight="1">
      <c r="B171" s="132"/>
      <c r="D171" s="126" t="s">
        <v>926</v>
      </c>
      <c r="E171" s="135"/>
      <c r="F171" s="135" t="s">
        <v>333</v>
      </c>
      <c r="H171" s="134"/>
      <c r="L171" s="132"/>
      <c r="M171" s="136"/>
      <c r="T171" s="137"/>
      <c r="U171" s="258"/>
      <c r="AT171" s="134" t="s">
        <v>926</v>
      </c>
      <c r="AU171" s="134" t="s">
        <v>828</v>
      </c>
      <c r="AV171" s="134" t="s">
        <v>824</v>
      </c>
      <c r="AW171" s="134" t="s">
        <v>838</v>
      </c>
      <c r="AX171" s="134" t="s">
        <v>818</v>
      </c>
      <c r="AY171" s="134" t="s">
        <v>858</v>
      </c>
    </row>
    <row r="172" spans="2:51" s="6" customFormat="1" ht="15.75" customHeight="1">
      <c r="B172" s="125"/>
      <c r="D172" s="133" t="s">
        <v>926</v>
      </c>
      <c r="E172" s="131"/>
      <c r="F172" s="127" t="s">
        <v>334</v>
      </c>
      <c r="H172" s="128">
        <v>195.8</v>
      </c>
      <c r="L172" s="125"/>
      <c r="M172" s="129"/>
      <c r="T172" s="130"/>
      <c r="U172" s="258"/>
      <c r="AT172" s="131" t="s">
        <v>926</v>
      </c>
      <c r="AU172" s="131" t="s">
        <v>828</v>
      </c>
      <c r="AV172" s="131" t="s">
        <v>828</v>
      </c>
      <c r="AW172" s="131" t="s">
        <v>838</v>
      </c>
      <c r="AX172" s="131" t="s">
        <v>818</v>
      </c>
      <c r="AY172" s="131" t="s">
        <v>858</v>
      </c>
    </row>
    <row r="173" spans="2:51" s="6" customFormat="1" ht="15.75" customHeight="1">
      <c r="B173" s="132"/>
      <c r="D173" s="133" t="s">
        <v>926</v>
      </c>
      <c r="E173" s="134"/>
      <c r="F173" s="135" t="s">
        <v>928</v>
      </c>
      <c r="H173" s="134"/>
      <c r="L173" s="132"/>
      <c r="M173" s="136"/>
      <c r="T173" s="137"/>
      <c r="U173" s="258"/>
      <c r="AT173" s="134" t="s">
        <v>926</v>
      </c>
      <c r="AU173" s="134" t="s">
        <v>828</v>
      </c>
      <c r="AV173" s="134" t="s">
        <v>824</v>
      </c>
      <c r="AW173" s="134" t="s">
        <v>838</v>
      </c>
      <c r="AX173" s="134" t="s">
        <v>818</v>
      </c>
      <c r="AY173" s="134" t="s">
        <v>858</v>
      </c>
    </row>
    <row r="174" spans="2:51" s="6" customFormat="1" ht="15.75" customHeight="1">
      <c r="B174" s="138"/>
      <c r="D174" s="133" t="s">
        <v>926</v>
      </c>
      <c r="E174" s="139"/>
      <c r="F174" s="140" t="s">
        <v>928</v>
      </c>
      <c r="H174" s="141">
        <v>195.8</v>
      </c>
      <c r="L174" s="138"/>
      <c r="M174" s="142"/>
      <c r="T174" s="143"/>
      <c r="U174" s="258"/>
      <c r="AT174" s="139" t="s">
        <v>926</v>
      </c>
      <c r="AU174" s="139" t="s">
        <v>828</v>
      </c>
      <c r="AV174" s="139" t="s">
        <v>863</v>
      </c>
      <c r="AW174" s="139" t="s">
        <v>838</v>
      </c>
      <c r="AX174" s="139" t="s">
        <v>824</v>
      </c>
      <c r="AY174" s="139" t="s">
        <v>858</v>
      </c>
    </row>
    <row r="175" spans="2:65" s="6" customFormat="1" ht="15.75" customHeight="1">
      <c r="B175" s="19"/>
      <c r="C175" s="104" t="s">
        <v>32</v>
      </c>
      <c r="D175" s="104" t="s">
        <v>859</v>
      </c>
      <c r="E175" s="105" t="s">
        <v>330</v>
      </c>
      <c r="F175" s="106" t="s">
        <v>332</v>
      </c>
      <c r="G175" s="107" t="s">
        <v>921</v>
      </c>
      <c r="H175" s="108">
        <v>135.655</v>
      </c>
      <c r="I175" s="109"/>
      <c r="J175" s="109">
        <f>ROUND($I$175*$H$175,2)</f>
        <v>0</v>
      </c>
      <c r="K175" s="106" t="s">
        <v>922</v>
      </c>
      <c r="L175" s="19"/>
      <c r="M175" s="110"/>
      <c r="N175" s="111" t="s">
        <v>790</v>
      </c>
      <c r="O175" s="112">
        <v>0.33</v>
      </c>
      <c r="P175" s="112">
        <f>$O$175*$H$175</f>
        <v>44.76615</v>
      </c>
      <c r="Q175" s="112">
        <v>0.00489</v>
      </c>
      <c r="R175" s="112">
        <f>$Q$175*$H$175</f>
        <v>0.66335295</v>
      </c>
      <c r="S175" s="112">
        <v>0</v>
      </c>
      <c r="T175" s="113">
        <f>$S$175*$H$175</f>
        <v>0</v>
      </c>
      <c r="U175" s="258"/>
      <c r="AR175" s="71" t="s">
        <v>863</v>
      </c>
      <c r="AT175" s="71" t="s">
        <v>859</v>
      </c>
      <c r="AU175" s="71" t="s">
        <v>828</v>
      </c>
      <c r="AY175" s="6" t="s">
        <v>858</v>
      </c>
      <c r="BE175" s="114">
        <f>IF($N$175="základní",$J$175,0)</f>
        <v>0</v>
      </c>
      <c r="BF175" s="114">
        <f>IF($N$175="snížená",$J$175,0)</f>
        <v>0</v>
      </c>
      <c r="BG175" s="114">
        <f>IF($N$175="zákl. přenesená",$J$175,0)</f>
        <v>0</v>
      </c>
      <c r="BH175" s="114">
        <f>IF($N$175="sníž. přenesená",$J$175,0)</f>
        <v>0</v>
      </c>
      <c r="BI175" s="114">
        <f>IF($N$175="nulová",$J$175,0)</f>
        <v>0</v>
      </c>
      <c r="BJ175" s="71" t="s">
        <v>828</v>
      </c>
      <c r="BK175" s="114">
        <f>ROUND($I$175*$H$175,2)</f>
        <v>0</v>
      </c>
      <c r="BL175" s="71" t="s">
        <v>863</v>
      </c>
      <c r="BM175" s="71" t="s">
        <v>32</v>
      </c>
    </row>
    <row r="176" spans="2:51" s="6" customFormat="1" ht="15.75" customHeight="1">
      <c r="B176" s="132"/>
      <c r="D176" s="126" t="s">
        <v>926</v>
      </c>
      <c r="E176" s="135"/>
      <c r="F176" s="135" t="s">
        <v>335</v>
      </c>
      <c r="H176" s="134"/>
      <c r="L176" s="132"/>
      <c r="M176" s="136"/>
      <c r="T176" s="137"/>
      <c r="U176" s="258"/>
      <c r="AT176" s="134" t="s">
        <v>926</v>
      </c>
      <c r="AU176" s="134" t="s">
        <v>828</v>
      </c>
      <c r="AV176" s="134" t="s">
        <v>824</v>
      </c>
      <c r="AW176" s="134" t="s">
        <v>838</v>
      </c>
      <c r="AX176" s="134" t="s">
        <v>818</v>
      </c>
      <c r="AY176" s="134" t="s">
        <v>858</v>
      </c>
    </row>
    <row r="177" spans="2:51" s="6" customFormat="1" ht="15.75" customHeight="1">
      <c r="B177" s="125"/>
      <c r="D177" s="133" t="s">
        <v>926</v>
      </c>
      <c r="E177" s="131"/>
      <c r="F177" s="127" t="s">
        <v>336</v>
      </c>
      <c r="H177" s="128">
        <v>73.425</v>
      </c>
      <c r="L177" s="125"/>
      <c r="M177" s="129"/>
      <c r="T177" s="130"/>
      <c r="U177" s="258"/>
      <c r="AT177" s="131" t="s">
        <v>926</v>
      </c>
      <c r="AU177" s="131" t="s">
        <v>828</v>
      </c>
      <c r="AV177" s="131" t="s">
        <v>828</v>
      </c>
      <c r="AW177" s="131" t="s">
        <v>838</v>
      </c>
      <c r="AX177" s="131" t="s">
        <v>818</v>
      </c>
      <c r="AY177" s="131" t="s">
        <v>858</v>
      </c>
    </row>
    <row r="178" spans="2:51" s="6" customFormat="1" ht="15.75" customHeight="1">
      <c r="B178" s="125"/>
      <c r="D178" s="133" t="s">
        <v>926</v>
      </c>
      <c r="E178" s="131"/>
      <c r="F178" s="127" t="s">
        <v>337</v>
      </c>
      <c r="H178" s="128">
        <v>-6.3</v>
      </c>
      <c r="L178" s="125"/>
      <c r="M178" s="129"/>
      <c r="T178" s="130"/>
      <c r="U178" s="258"/>
      <c r="AT178" s="131" t="s">
        <v>926</v>
      </c>
      <c r="AU178" s="131" t="s">
        <v>828</v>
      </c>
      <c r="AV178" s="131" t="s">
        <v>828</v>
      </c>
      <c r="AW178" s="131" t="s">
        <v>838</v>
      </c>
      <c r="AX178" s="131" t="s">
        <v>818</v>
      </c>
      <c r="AY178" s="131" t="s">
        <v>858</v>
      </c>
    </row>
    <row r="179" spans="2:51" s="6" customFormat="1" ht="15.75" customHeight="1">
      <c r="B179" s="125"/>
      <c r="D179" s="133" t="s">
        <v>926</v>
      </c>
      <c r="E179" s="131"/>
      <c r="F179" s="127" t="s">
        <v>338</v>
      </c>
      <c r="H179" s="128">
        <v>68.53</v>
      </c>
      <c r="L179" s="125"/>
      <c r="M179" s="129"/>
      <c r="T179" s="130"/>
      <c r="U179" s="258"/>
      <c r="AT179" s="131" t="s">
        <v>926</v>
      </c>
      <c r="AU179" s="131" t="s">
        <v>828</v>
      </c>
      <c r="AV179" s="131" t="s">
        <v>828</v>
      </c>
      <c r="AW179" s="131" t="s">
        <v>838</v>
      </c>
      <c r="AX179" s="131" t="s">
        <v>818</v>
      </c>
      <c r="AY179" s="131" t="s">
        <v>858</v>
      </c>
    </row>
    <row r="180" spans="2:51" s="6" customFormat="1" ht="15.75" customHeight="1">
      <c r="B180" s="132"/>
      <c r="D180" s="133" t="s">
        <v>926</v>
      </c>
      <c r="E180" s="134"/>
      <c r="F180" s="135" t="s">
        <v>928</v>
      </c>
      <c r="H180" s="134"/>
      <c r="L180" s="132"/>
      <c r="M180" s="136"/>
      <c r="T180" s="137"/>
      <c r="U180" s="258"/>
      <c r="AT180" s="134" t="s">
        <v>926</v>
      </c>
      <c r="AU180" s="134" t="s">
        <v>828</v>
      </c>
      <c r="AV180" s="134" t="s">
        <v>824</v>
      </c>
      <c r="AW180" s="134" t="s">
        <v>838</v>
      </c>
      <c r="AX180" s="134" t="s">
        <v>818</v>
      </c>
      <c r="AY180" s="134" t="s">
        <v>858</v>
      </c>
    </row>
    <row r="181" spans="2:51" s="6" customFormat="1" ht="15.75" customHeight="1">
      <c r="B181" s="138"/>
      <c r="D181" s="133" t="s">
        <v>926</v>
      </c>
      <c r="E181" s="139"/>
      <c r="F181" s="140" t="s">
        <v>928</v>
      </c>
      <c r="H181" s="141">
        <v>135.655</v>
      </c>
      <c r="L181" s="138"/>
      <c r="M181" s="142"/>
      <c r="T181" s="143"/>
      <c r="U181" s="258"/>
      <c r="AT181" s="139" t="s">
        <v>926</v>
      </c>
      <c r="AU181" s="139" t="s">
        <v>828</v>
      </c>
      <c r="AV181" s="139" t="s">
        <v>863</v>
      </c>
      <c r="AW181" s="139" t="s">
        <v>838</v>
      </c>
      <c r="AX181" s="139" t="s">
        <v>824</v>
      </c>
      <c r="AY181" s="139" t="s">
        <v>858</v>
      </c>
    </row>
    <row r="182" spans="2:65" s="6" customFormat="1" ht="15.75" customHeight="1">
      <c r="B182" s="19"/>
      <c r="C182" s="104" t="s">
        <v>37</v>
      </c>
      <c r="D182" s="104" t="s">
        <v>859</v>
      </c>
      <c r="E182" s="105" t="s">
        <v>339</v>
      </c>
      <c r="F182" s="106" t="s">
        <v>340</v>
      </c>
      <c r="G182" s="107" t="s">
        <v>921</v>
      </c>
      <c r="H182" s="108">
        <v>67.125</v>
      </c>
      <c r="I182" s="109"/>
      <c r="J182" s="109">
        <f>ROUND($I$182*$H$182,2)</f>
        <v>0</v>
      </c>
      <c r="K182" s="106" t="s">
        <v>922</v>
      </c>
      <c r="L182" s="19"/>
      <c r="M182" s="110"/>
      <c r="N182" s="111" t="s">
        <v>790</v>
      </c>
      <c r="O182" s="112">
        <v>0.42</v>
      </c>
      <c r="P182" s="112">
        <f>$O$182*$H$182</f>
        <v>28.1925</v>
      </c>
      <c r="Q182" s="112">
        <v>0.0315</v>
      </c>
      <c r="R182" s="112">
        <f>$Q$182*$H$182</f>
        <v>2.1144375</v>
      </c>
      <c r="S182" s="112">
        <v>0</v>
      </c>
      <c r="T182" s="113">
        <f>$S$182*$H$182</f>
        <v>0</v>
      </c>
      <c r="U182" s="258"/>
      <c r="AR182" s="71" t="s">
        <v>863</v>
      </c>
      <c r="AT182" s="71" t="s">
        <v>859</v>
      </c>
      <c r="AU182" s="71" t="s">
        <v>828</v>
      </c>
      <c r="AY182" s="6" t="s">
        <v>858</v>
      </c>
      <c r="BE182" s="114">
        <f>IF($N$182="základní",$J$182,0)</f>
        <v>0</v>
      </c>
      <c r="BF182" s="114">
        <f>IF($N$182="snížená",$J$182,0)</f>
        <v>0</v>
      </c>
      <c r="BG182" s="114">
        <f>IF($N$182="zákl. přenesená",$J$182,0)</f>
        <v>0</v>
      </c>
      <c r="BH182" s="114">
        <f>IF($N$182="sníž. přenesená",$J$182,0)</f>
        <v>0</v>
      </c>
      <c r="BI182" s="114">
        <f>IF($N$182="nulová",$J$182,0)</f>
        <v>0</v>
      </c>
      <c r="BJ182" s="71" t="s">
        <v>828</v>
      </c>
      <c r="BK182" s="114">
        <f>ROUND($I$182*$H$182,2)</f>
        <v>0</v>
      </c>
      <c r="BL182" s="71" t="s">
        <v>863</v>
      </c>
      <c r="BM182" s="71" t="s">
        <v>37</v>
      </c>
    </row>
    <row r="183" spans="2:51" s="6" customFormat="1" ht="15.75" customHeight="1">
      <c r="B183" s="125"/>
      <c r="D183" s="126" t="s">
        <v>926</v>
      </c>
      <c r="E183" s="127"/>
      <c r="F183" s="127" t="s">
        <v>341</v>
      </c>
      <c r="H183" s="128">
        <v>67.125</v>
      </c>
      <c r="L183" s="125"/>
      <c r="M183" s="129"/>
      <c r="T183" s="130"/>
      <c r="U183" s="258"/>
      <c r="AT183" s="131" t="s">
        <v>926</v>
      </c>
      <c r="AU183" s="131" t="s">
        <v>828</v>
      </c>
      <c r="AV183" s="131" t="s">
        <v>828</v>
      </c>
      <c r="AW183" s="131" t="s">
        <v>838</v>
      </c>
      <c r="AX183" s="131" t="s">
        <v>818</v>
      </c>
      <c r="AY183" s="131" t="s">
        <v>858</v>
      </c>
    </row>
    <row r="184" spans="2:51" s="6" customFormat="1" ht="15.75" customHeight="1">
      <c r="B184" s="132"/>
      <c r="D184" s="133" t="s">
        <v>926</v>
      </c>
      <c r="E184" s="134"/>
      <c r="F184" s="135" t="s">
        <v>928</v>
      </c>
      <c r="H184" s="134"/>
      <c r="L184" s="132"/>
      <c r="M184" s="136"/>
      <c r="T184" s="137"/>
      <c r="U184" s="258"/>
      <c r="AT184" s="134" t="s">
        <v>926</v>
      </c>
      <c r="AU184" s="134" t="s">
        <v>828</v>
      </c>
      <c r="AV184" s="134" t="s">
        <v>824</v>
      </c>
      <c r="AW184" s="134" t="s">
        <v>838</v>
      </c>
      <c r="AX184" s="134" t="s">
        <v>818</v>
      </c>
      <c r="AY184" s="134" t="s">
        <v>858</v>
      </c>
    </row>
    <row r="185" spans="2:51" s="6" customFormat="1" ht="15.75" customHeight="1">
      <c r="B185" s="138"/>
      <c r="D185" s="133" t="s">
        <v>926</v>
      </c>
      <c r="E185" s="139"/>
      <c r="F185" s="140" t="s">
        <v>928</v>
      </c>
      <c r="H185" s="141">
        <v>67.125</v>
      </c>
      <c r="L185" s="138"/>
      <c r="M185" s="142"/>
      <c r="T185" s="143"/>
      <c r="U185" s="258"/>
      <c r="AT185" s="139" t="s">
        <v>926</v>
      </c>
      <c r="AU185" s="139" t="s">
        <v>828</v>
      </c>
      <c r="AV185" s="139" t="s">
        <v>863</v>
      </c>
      <c r="AW185" s="139" t="s">
        <v>838</v>
      </c>
      <c r="AX185" s="139" t="s">
        <v>824</v>
      </c>
      <c r="AY185" s="139" t="s">
        <v>858</v>
      </c>
    </row>
    <row r="186" spans="2:65" s="6" customFormat="1" ht="15.75" customHeight="1">
      <c r="B186" s="19"/>
      <c r="C186" s="104" t="s">
        <v>41</v>
      </c>
      <c r="D186" s="104" t="s">
        <v>859</v>
      </c>
      <c r="E186" s="105" t="s">
        <v>342</v>
      </c>
      <c r="F186" s="106" t="s">
        <v>343</v>
      </c>
      <c r="G186" s="107" t="s">
        <v>937</v>
      </c>
      <c r="H186" s="108">
        <v>1.54</v>
      </c>
      <c r="I186" s="109"/>
      <c r="J186" s="109">
        <f>ROUND($I$186*$H$186,2)</f>
        <v>0</v>
      </c>
      <c r="K186" s="106" t="s">
        <v>922</v>
      </c>
      <c r="L186" s="19"/>
      <c r="M186" s="110"/>
      <c r="N186" s="111" t="s">
        <v>790</v>
      </c>
      <c r="O186" s="112">
        <v>2.317</v>
      </c>
      <c r="P186" s="112">
        <f>$O$186*$H$186</f>
        <v>3.5681800000000004</v>
      </c>
      <c r="Q186" s="112">
        <v>2.45329</v>
      </c>
      <c r="R186" s="112">
        <f>$Q$186*$H$186</f>
        <v>3.7780666</v>
      </c>
      <c r="S186" s="112">
        <v>0</v>
      </c>
      <c r="T186" s="113">
        <f>$S$186*$H$186</f>
        <v>0</v>
      </c>
      <c r="U186" s="258"/>
      <c r="AR186" s="71" t="s">
        <v>863</v>
      </c>
      <c r="AT186" s="71" t="s">
        <v>859</v>
      </c>
      <c r="AU186" s="71" t="s">
        <v>828</v>
      </c>
      <c r="AY186" s="6" t="s">
        <v>858</v>
      </c>
      <c r="BE186" s="114">
        <f>IF($N$186="základní",$J$186,0)</f>
        <v>0</v>
      </c>
      <c r="BF186" s="114">
        <f>IF($N$186="snížená",$J$186,0)</f>
        <v>0</v>
      </c>
      <c r="BG186" s="114">
        <f>IF($N$186="zákl. přenesená",$J$186,0)</f>
        <v>0</v>
      </c>
      <c r="BH186" s="114">
        <f>IF($N$186="sníž. přenesená",$J$186,0)</f>
        <v>0</v>
      </c>
      <c r="BI186" s="114">
        <f>IF($N$186="nulová",$J$186,0)</f>
        <v>0</v>
      </c>
      <c r="BJ186" s="71" t="s">
        <v>828</v>
      </c>
      <c r="BK186" s="114">
        <f>ROUND($I$186*$H$186,2)</f>
        <v>0</v>
      </c>
      <c r="BL186" s="71" t="s">
        <v>863</v>
      </c>
      <c r="BM186" s="71" t="s">
        <v>41</v>
      </c>
    </row>
    <row r="187" spans="2:51" s="6" customFormat="1" ht="15.75" customHeight="1">
      <c r="B187" s="125"/>
      <c r="D187" s="126" t="s">
        <v>926</v>
      </c>
      <c r="E187" s="127"/>
      <c r="F187" s="127" t="s">
        <v>344</v>
      </c>
      <c r="H187" s="128">
        <v>1.54</v>
      </c>
      <c r="L187" s="125"/>
      <c r="M187" s="129"/>
      <c r="T187" s="130"/>
      <c r="U187" s="258"/>
      <c r="AT187" s="131" t="s">
        <v>926</v>
      </c>
      <c r="AU187" s="131" t="s">
        <v>828</v>
      </c>
      <c r="AV187" s="131" t="s">
        <v>828</v>
      </c>
      <c r="AW187" s="131" t="s">
        <v>838</v>
      </c>
      <c r="AX187" s="131" t="s">
        <v>818</v>
      </c>
      <c r="AY187" s="131" t="s">
        <v>858</v>
      </c>
    </row>
    <row r="188" spans="2:51" s="6" customFormat="1" ht="15.75" customHeight="1">
      <c r="B188" s="132"/>
      <c r="D188" s="133" t="s">
        <v>926</v>
      </c>
      <c r="E188" s="134"/>
      <c r="F188" s="135" t="s">
        <v>928</v>
      </c>
      <c r="H188" s="134"/>
      <c r="L188" s="132"/>
      <c r="M188" s="136"/>
      <c r="T188" s="137"/>
      <c r="U188" s="258"/>
      <c r="AT188" s="134" t="s">
        <v>926</v>
      </c>
      <c r="AU188" s="134" t="s">
        <v>828</v>
      </c>
      <c r="AV188" s="134" t="s">
        <v>824</v>
      </c>
      <c r="AW188" s="134" t="s">
        <v>838</v>
      </c>
      <c r="AX188" s="134" t="s">
        <v>818</v>
      </c>
      <c r="AY188" s="134" t="s">
        <v>858</v>
      </c>
    </row>
    <row r="189" spans="2:51" s="6" customFormat="1" ht="15.75" customHeight="1">
      <c r="B189" s="138"/>
      <c r="D189" s="133" t="s">
        <v>926</v>
      </c>
      <c r="E189" s="139"/>
      <c r="F189" s="140" t="s">
        <v>928</v>
      </c>
      <c r="H189" s="141">
        <v>1.54</v>
      </c>
      <c r="L189" s="138"/>
      <c r="M189" s="142"/>
      <c r="T189" s="143"/>
      <c r="U189" s="258"/>
      <c r="AT189" s="139" t="s">
        <v>926</v>
      </c>
      <c r="AU189" s="139" t="s">
        <v>828</v>
      </c>
      <c r="AV189" s="139" t="s">
        <v>863</v>
      </c>
      <c r="AW189" s="139" t="s">
        <v>838</v>
      </c>
      <c r="AX189" s="139" t="s">
        <v>824</v>
      </c>
      <c r="AY189" s="139" t="s">
        <v>858</v>
      </c>
    </row>
    <row r="190" spans="2:65" s="6" customFormat="1" ht="15.75" customHeight="1">
      <c r="B190" s="19"/>
      <c r="C190" s="104" t="s">
        <v>48</v>
      </c>
      <c r="D190" s="104" t="s">
        <v>859</v>
      </c>
      <c r="E190" s="105" t="s">
        <v>345</v>
      </c>
      <c r="F190" s="106" t="s">
        <v>346</v>
      </c>
      <c r="G190" s="107" t="s">
        <v>937</v>
      </c>
      <c r="H190" s="108">
        <v>1.54</v>
      </c>
      <c r="I190" s="109"/>
      <c r="J190" s="109">
        <f>ROUND($I$190*$H$190,2)</f>
        <v>0</v>
      </c>
      <c r="K190" s="106" t="s">
        <v>922</v>
      </c>
      <c r="L190" s="19"/>
      <c r="M190" s="110"/>
      <c r="N190" s="111" t="s">
        <v>790</v>
      </c>
      <c r="O190" s="112">
        <v>0.675</v>
      </c>
      <c r="P190" s="112">
        <f>$O$190*$H$190</f>
        <v>1.0395</v>
      </c>
      <c r="Q190" s="112">
        <v>0</v>
      </c>
      <c r="R190" s="112">
        <f>$Q$190*$H$190</f>
        <v>0</v>
      </c>
      <c r="S190" s="112">
        <v>0</v>
      </c>
      <c r="T190" s="113">
        <f>$S$190*$H$190</f>
        <v>0</v>
      </c>
      <c r="U190" s="258"/>
      <c r="AR190" s="71" t="s">
        <v>863</v>
      </c>
      <c r="AT190" s="71" t="s">
        <v>859</v>
      </c>
      <c r="AU190" s="71" t="s">
        <v>828</v>
      </c>
      <c r="AY190" s="6" t="s">
        <v>858</v>
      </c>
      <c r="BE190" s="114">
        <f>IF($N$190="základní",$J$190,0)</f>
        <v>0</v>
      </c>
      <c r="BF190" s="114">
        <f>IF($N$190="snížená",$J$190,0)</f>
        <v>0</v>
      </c>
      <c r="BG190" s="114">
        <f>IF($N$190="zákl. přenesená",$J$190,0)</f>
        <v>0</v>
      </c>
      <c r="BH190" s="114">
        <f>IF($N$190="sníž. přenesená",$J$190,0)</f>
        <v>0</v>
      </c>
      <c r="BI190" s="114">
        <f>IF($N$190="nulová",$J$190,0)</f>
        <v>0</v>
      </c>
      <c r="BJ190" s="71" t="s">
        <v>828</v>
      </c>
      <c r="BK190" s="114">
        <f>ROUND($I$190*$H$190,2)</f>
        <v>0</v>
      </c>
      <c r="BL190" s="71" t="s">
        <v>863</v>
      </c>
      <c r="BM190" s="71" t="s">
        <v>48</v>
      </c>
    </row>
    <row r="191" spans="2:65" s="6" customFormat="1" ht="15.75" customHeight="1">
      <c r="B191" s="19"/>
      <c r="C191" s="107" t="s">
        <v>53</v>
      </c>
      <c r="D191" s="107" t="s">
        <v>859</v>
      </c>
      <c r="E191" s="105" t="s">
        <v>347</v>
      </c>
      <c r="F191" s="106" t="s">
        <v>348</v>
      </c>
      <c r="G191" s="107" t="s">
        <v>921</v>
      </c>
      <c r="H191" s="108">
        <v>0.5</v>
      </c>
      <c r="I191" s="109"/>
      <c r="J191" s="109">
        <f>ROUND($I$191*$H$191,2)</f>
        <v>0</v>
      </c>
      <c r="K191" s="106" t="s">
        <v>922</v>
      </c>
      <c r="L191" s="19"/>
      <c r="M191" s="110"/>
      <c r="N191" s="111" t="s">
        <v>790</v>
      </c>
      <c r="O191" s="112">
        <v>0.638</v>
      </c>
      <c r="P191" s="112">
        <f>$O$191*$H$191</f>
        <v>0.319</v>
      </c>
      <c r="Q191" s="112">
        <v>0.01463</v>
      </c>
      <c r="R191" s="112">
        <f>$Q$191*$H$191</f>
        <v>0.007315</v>
      </c>
      <c r="S191" s="112">
        <v>0</v>
      </c>
      <c r="T191" s="113">
        <f>$S$191*$H$191</f>
        <v>0</v>
      </c>
      <c r="U191" s="258"/>
      <c r="AR191" s="71" t="s">
        <v>863</v>
      </c>
      <c r="AT191" s="71" t="s">
        <v>859</v>
      </c>
      <c r="AU191" s="71" t="s">
        <v>828</v>
      </c>
      <c r="AY191" s="71" t="s">
        <v>858</v>
      </c>
      <c r="BE191" s="114">
        <f>IF($N$191="základní",$J$191,0)</f>
        <v>0</v>
      </c>
      <c r="BF191" s="114">
        <f>IF($N$191="snížená",$J$191,0)</f>
        <v>0</v>
      </c>
      <c r="BG191" s="114">
        <f>IF($N$191="zákl. přenesená",$J$191,0)</f>
        <v>0</v>
      </c>
      <c r="BH191" s="114">
        <f>IF($N$191="sníž. přenesená",$J$191,0)</f>
        <v>0</v>
      </c>
      <c r="BI191" s="114">
        <f>IF($N$191="nulová",$J$191,0)</f>
        <v>0</v>
      </c>
      <c r="BJ191" s="71" t="s">
        <v>828</v>
      </c>
      <c r="BK191" s="114">
        <f>ROUND($I$191*$H$191,2)</f>
        <v>0</v>
      </c>
      <c r="BL191" s="71" t="s">
        <v>863</v>
      </c>
      <c r="BM191" s="71" t="s">
        <v>53</v>
      </c>
    </row>
    <row r="192" spans="2:65" s="6" customFormat="1" ht="15.75" customHeight="1">
      <c r="B192" s="19"/>
      <c r="C192" s="107" t="s">
        <v>56</v>
      </c>
      <c r="D192" s="107" t="s">
        <v>859</v>
      </c>
      <c r="E192" s="105" t="s">
        <v>349</v>
      </c>
      <c r="F192" s="106" t="s">
        <v>350</v>
      </c>
      <c r="G192" s="107" t="s">
        <v>921</v>
      </c>
      <c r="H192" s="108">
        <v>12.32</v>
      </c>
      <c r="I192" s="109"/>
      <c r="J192" s="109">
        <f>ROUND($I$192*$H$192,2)</f>
        <v>0</v>
      </c>
      <c r="K192" s="106" t="s">
        <v>922</v>
      </c>
      <c r="L192" s="19"/>
      <c r="M192" s="110"/>
      <c r="N192" s="111" t="s">
        <v>790</v>
      </c>
      <c r="O192" s="112">
        <v>0.322</v>
      </c>
      <c r="P192" s="112">
        <f>$O$192*$H$192</f>
        <v>3.9670400000000003</v>
      </c>
      <c r="Q192" s="112">
        <v>0.042</v>
      </c>
      <c r="R192" s="112">
        <f>$Q$192*$H$192</f>
        <v>0.51744</v>
      </c>
      <c r="S192" s="112">
        <v>0</v>
      </c>
      <c r="T192" s="113">
        <f>$S$192*$H$192</f>
        <v>0</v>
      </c>
      <c r="U192" s="258"/>
      <c r="AR192" s="71" t="s">
        <v>863</v>
      </c>
      <c r="AT192" s="71" t="s">
        <v>859</v>
      </c>
      <c r="AU192" s="71" t="s">
        <v>828</v>
      </c>
      <c r="AY192" s="71" t="s">
        <v>858</v>
      </c>
      <c r="BE192" s="114">
        <f>IF($N$192="základní",$J$192,0)</f>
        <v>0</v>
      </c>
      <c r="BF192" s="114">
        <f>IF($N$192="snížená",$J$192,0)</f>
        <v>0</v>
      </c>
      <c r="BG192" s="114">
        <f>IF($N$192="zákl. přenesená",$J$192,0)</f>
        <v>0</v>
      </c>
      <c r="BH192" s="114">
        <f>IF($N$192="sníž. přenesená",$J$192,0)</f>
        <v>0</v>
      </c>
      <c r="BI192" s="114">
        <f>IF($N$192="nulová",$J$192,0)</f>
        <v>0</v>
      </c>
      <c r="BJ192" s="71" t="s">
        <v>828</v>
      </c>
      <c r="BK192" s="114">
        <f>ROUND($I$192*$H$192,2)</f>
        <v>0</v>
      </c>
      <c r="BL192" s="71" t="s">
        <v>863</v>
      </c>
      <c r="BM192" s="71" t="s">
        <v>56</v>
      </c>
    </row>
    <row r="193" spans="2:51" s="6" customFormat="1" ht="15.75" customHeight="1">
      <c r="B193" s="125"/>
      <c r="D193" s="126" t="s">
        <v>926</v>
      </c>
      <c r="E193" s="127"/>
      <c r="F193" s="127" t="s">
        <v>351</v>
      </c>
      <c r="H193" s="128">
        <v>12.32</v>
      </c>
      <c r="L193" s="125"/>
      <c r="M193" s="129"/>
      <c r="T193" s="130"/>
      <c r="U193" s="258"/>
      <c r="AT193" s="131" t="s">
        <v>926</v>
      </c>
      <c r="AU193" s="131" t="s">
        <v>828</v>
      </c>
      <c r="AV193" s="131" t="s">
        <v>828</v>
      </c>
      <c r="AW193" s="131" t="s">
        <v>838</v>
      </c>
      <c r="AX193" s="131" t="s">
        <v>818</v>
      </c>
      <c r="AY193" s="131" t="s">
        <v>858</v>
      </c>
    </row>
    <row r="194" spans="2:51" s="6" customFormat="1" ht="15.75" customHeight="1">
      <c r="B194" s="132"/>
      <c r="D194" s="133" t="s">
        <v>926</v>
      </c>
      <c r="E194" s="134"/>
      <c r="F194" s="135" t="s">
        <v>928</v>
      </c>
      <c r="H194" s="134"/>
      <c r="L194" s="132"/>
      <c r="M194" s="136"/>
      <c r="T194" s="137"/>
      <c r="U194" s="258"/>
      <c r="AT194" s="134" t="s">
        <v>926</v>
      </c>
      <c r="AU194" s="134" t="s">
        <v>828</v>
      </c>
      <c r="AV194" s="134" t="s">
        <v>824</v>
      </c>
      <c r="AW194" s="134" t="s">
        <v>838</v>
      </c>
      <c r="AX194" s="134" t="s">
        <v>818</v>
      </c>
      <c r="AY194" s="134" t="s">
        <v>858</v>
      </c>
    </row>
    <row r="195" spans="2:51" s="6" customFormat="1" ht="15.75" customHeight="1">
      <c r="B195" s="138"/>
      <c r="D195" s="133" t="s">
        <v>926</v>
      </c>
      <c r="E195" s="139"/>
      <c r="F195" s="140" t="s">
        <v>928</v>
      </c>
      <c r="H195" s="141">
        <v>12.32</v>
      </c>
      <c r="L195" s="138"/>
      <c r="M195" s="142"/>
      <c r="T195" s="143"/>
      <c r="U195" s="258"/>
      <c r="AT195" s="139" t="s">
        <v>926</v>
      </c>
      <c r="AU195" s="139" t="s">
        <v>828</v>
      </c>
      <c r="AV195" s="139" t="s">
        <v>863</v>
      </c>
      <c r="AW195" s="139" t="s">
        <v>838</v>
      </c>
      <c r="AX195" s="139" t="s">
        <v>824</v>
      </c>
      <c r="AY195" s="139" t="s">
        <v>858</v>
      </c>
    </row>
    <row r="196" spans="2:65" s="6" customFormat="1" ht="15.75" customHeight="1">
      <c r="B196" s="19"/>
      <c r="C196" s="104" t="s">
        <v>60</v>
      </c>
      <c r="D196" s="104" t="s">
        <v>859</v>
      </c>
      <c r="E196" s="105" t="s">
        <v>352</v>
      </c>
      <c r="F196" s="106" t="s">
        <v>353</v>
      </c>
      <c r="G196" s="107" t="s">
        <v>921</v>
      </c>
      <c r="H196" s="108">
        <v>279.8</v>
      </c>
      <c r="I196" s="109"/>
      <c r="J196" s="109">
        <f>ROUND($I$196*$H$196,2)</f>
        <v>0</v>
      </c>
      <c r="K196" s="106"/>
      <c r="L196" s="19"/>
      <c r="M196" s="110"/>
      <c r="N196" s="111" t="s">
        <v>790</v>
      </c>
      <c r="O196" s="112">
        <v>0</v>
      </c>
      <c r="P196" s="112">
        <f>$O$196*$H$196</f>
        <v>0</v>
      </c>
      <c r="Q196" s="112">
        <v>0</v>
      </c>
      <c r="R196" s="112">
        <f>$Q$196*$H$196</f>
        <v>0</v>
      </c>
      <c r="S196" s="112">
        <v>0</v>
      </c>
      <c r="T196" s="113">
        <f>$S$196*$H$196</f>
        <v>0</v>
      </c>
      <c r="U196" s="258"/>
      <c r="AR196" s="71" t="s">
        <v>863</v>
      </c>
      <c r="AT196" s="71" t="s">
        <v>859</v>
      </c>
      <c r="AU196" s="71" t="s">
        <v>828</v>
      </c>
      <c r="AY196" s="6" t="s">
        <v>858</v>
      </c>
      <c r="BE196" s="114">
        <f>IF($N$196="základní",$J$196,0)</f>
        <v>0</v>
      </c>
      <c r="BF196" s="114">
        <f>IF($N$196="snížená",$J$196,0)</f>
        <v>0</v>
      </c>
      <c r="BG196" s="114">
        <f>IF($N$196="zákl. přenesená",$J$196,0)</f>
        <v>0</v>
      </c>
      <c r="BH196" s="114">
        <f>IF($N$196="sníž. přenesená",$J$196,0)</f>
        <v>0</v>
      </c>
      <c r="BI196" s="114">
        <f>IF($N$196="nulová",$J$196,0)</f>
        <v>0</v>
      </c>
      <c r="BJ196" s="71" t="s">
        <v>828</v>
      </c>
      <c r="BK196" s="114">
        <f>ROUND($I$196*$H$196,2)</f>
        <v>0</v>
      </c>
      <c r="BL196" s="71" t="s">
        <v>863</v>
      </c>
      <c r="BM196" s="71" t="s">
        <v>60</v>
      </c>
    </row>
    <row r="197" spans="2:51" s="6" customFormat="1" ht="15.75" customHeight="1">
      <c r="B197" s="125"/>
      <c r="D197" s="126" t="s">
        <v>926</v>
      </c>
      <c r="E197" s="127"/>
      <c r="F197" s="127" t="s">
        <v>354</v>
      </c>
      <c r="H197" s="128">
        <v>279.8</v>
      </c>
      <c r="L197" s="125"/>
      <c r="M197" s="129"/>
      <c r="T197" s="130"/>
      <c r="U197" s="258"/>
      <c r="AT197" s="131" t="s">
        <v>926</v>
      </c>
      <c r="AU197" s="131" t="s">
        <v>828</v>
      </c>
      <c r="AV197" s="131" t="s">
        <v>828</v>
      </c>
      <c r="AW197" s="131" t="s">
        <v>838</v>
      </c>
      <c r="AX197" s="131" t="s">
        <v>818</v>
      </c>
      <c r="AY197" s="131" t="s">
        <v>858</v>
      </c>
    </row>
    <row r="198" spans="2:51" s="6" customFormat="1" ht="15.75" customHeight="1">
      <c r="B198" s="132"/>
      <c r="D198" s="133" t="s">
        <v>926</v>
      </c>
      <c r="E198" s="134"/>
      <c r="F198" s="135" t="s">
        <v>928</v>
      </c>
      <c r="H198" s="134"/>
      <c r="L198" s="132"/>
      <c r="M198" s="136"/>
      <c r="T198" s="137"/>
      <c r="U198" s="258"/>
      <c r="AT198" s="134" t="s">
        <v>926</v>
      </c>
      <c r="AU198" s="134" t="s">
        <v>828</v>
      </c>
      <c r="AV198" s="134" t="s">
        <v>824</v>
      </c>
      <c r="AW198" s="134" t="s">
        <v>838</v>
      </c>
      <c r="AX198" s="134" t="s">
        <v>818</v>
      </c>
      <c r="AY198" s="134" t="s">
        <v>858</v>
      </c>
    </row>
    <row r="199" spans="2:51" s="6" customFormat="1" ht="15.75" customHeight="1">
      <c r="B199" s="138"/>
      <c r="D199" s="133" t="s">
        <v>926</v>
      </c>
      <c r="E199" s="139"/>
      <c r="F199" s="140" t="s">
        <v>928</v>
      </c>
      <c r="H199" s="141">
        <v>279.8</v>
      </c>
      <c r="L199" s="138"/>
      <c r="M199" s="142"/>
      <c r="T199" s="143"/>
      <c r="U199" s="258"/>
      <c r="AT199" s="139" t="s">
        <v>926</v>
      </c>
      <c r="AU199" s="139" t="s">
        <v>828</v>
      </c>
      <c r="AV199" s="139" t="s">
        <v>863</v>
      </c>
      <c r="AW199" s="139" t="s">
        <v>838</v>
      </c>
      <c r="AX199" s="139" t="s">
        <v>824</v>
      </c>
      <c r="AY199" s="139" t="s">
        <v>858</v>
      </c>
    </row>
    <row r="200" spans="2:65" s="6" customFormat="1" ht="15.75" customHeight="1">
      <c r="B200" s="19"/>
      <c r="C200" s="104" t="s">
        <v>62</v>
      </c>
      <c r="D200" s="104" t="s">
        <v>859</v>
      </c>
      <c r="E200" s="105" t="s">
        <v>355</v>
      </c>
      <c r="F200" s="106" t="s">
        <v>356</v>
      </c>
      <c r="G200" s="107" t="s">
        <v>921</v>
      </c>
      <c r="H200" s="108">
        <v>2.948</v>
      </c>
      <c r="I200" s="109"/>
      <c r="J200" s="109">
        <f>ROUND($I$200*$H$200,2)</f>
        <v>0</v>
      </c>
      <c r="K200" s="106" t="s">
        <v>922</v>
      </c>
      <c r="L200" s="19"/>
      <c r="M200" s="110"/>
      <c r="N200" s="111" t="s">
        <v>790</v>
      </c>
      <c r="O200" s="112">
        <v>0.45</v>
      </c>
      <c r="P200" s="112">
        <f>$O$200*$H$200</f>
        <v>1.3266</v>
      </c>
      <c r="Q200" s="112">
        <v>0.1231</v>
      </c>
      <c r="R200" s="112">
        <f>$Q$200*$H$200</f>
        <v>0.3628988</v>
      </c>
      <c r="S200" s="112">
        <v>0</v>
      </c>
      <c r="T200" s="113">
        <f>$S$200*$H$200</f>
        <v>0</v>
      </c>
      <c r="U200" s="258"/>
      <c r="AR200" s="71" t="s">
        <v>863</v>
      </c>
      <c r="AT200" s="71" t="s">
        <v>859</v>
      </c>
      <c r="AU200" s="71" t="s">
        <v>828</v>
      </c>
      <c r="AY200" s="6" t="s">
        <v>858</v>
      </c>
      <c r="BE200" s="114">
        <f>IF($N$200="základní",$J$200,0)</f>
        <v>0</v>
      </c>
      <c r="BF200" s="114">
        <f>IF($N$200="snížená",$J$200,0)</f>
        <v>0</v>
      </c>
      <c r="BG200" s="114">
        <f>IF($N$200="zákl. přenesená",$J$200,0)</f>
        <v>0</v>
      </c>
      <c r="BH200" s="114">
        <f>IF($N$200="sníž. přenesená",$J$200,0)</f>
        <v>0</v>
      </c>
      <c r="BI200" s="114">
        <f>IF($N$200="nulová",$J$200,0)</f>
        <v>0</v>
      </c>
      <c r="BJ200" s="71" t="s">
        <v>828</v>
      </c>
      <c r="BK200" s="114">
        <f>ROUND($I$200*$H$200,2)</f>
        <v>0</v>
      </c>
      <c r="BL200" s="71" t="s">
        <v>863</v>
      </c>
      <c r="BM200" s="71" t="s">
        <v>62</v>
      </c>
    </row>
    <row r="201" spans="2:51" s="6" customFormat="1" ht="15.75" customHeight="1">
      <c r="B201" s="132"/>
      <c r="D201" s="126" t="s">
        <v>926</v>
      </c>
      <c r="E201" s="135"/>
      <c r="F201" s="135" t="s">
        <v>357</v>
      </c>
      <c r="H201" s="134"/>
      <c r="L201" s="132"/>
      <c r="M201" s="136"/>
      <c r="T201" s="137"/>
      <c r="U201" s="258"/>
      <c r="AT201" s="134" t="s">
        <v>926</v>
      </c>
      <c r="AU201" s="134" t="s">
        <v>828</v>
      </c>
      <c r="AV201" s="134" t="s">
        <v>824</v>
      </c>
      <c r="AW201" s="134" t="s">
        <v>838</v>
      </c>
      <c r="AX201" s="134" t="s">
        <v>818</v>
      </c>
      <c r="AY201" s="134" t="s">
        <v>858</v>
      </c>
    </row>
    <row r="202" spans="2:51" s="6" customFormat="1" ht="15.75" customHeight="1">
      <c r="B202" s="125"/>
      <c r="D202" s="133" t="s">
        <v>926</v>
      </c>
      <c r="E202" s="131"/>
      <c r="F202" s="127" t="s">
        <v>358</v>
      </c>
      <c r="H202" s="128">
        <v>2.9475</v>
      </c>
      <c r="L202" s="125"/>
      <c r="M202" s="129"/>
      <c r="T202" s="130"/>
      <c r="U202" s="258"/>
      <c r="AT202" s="131" t="s">
        <v>926</v>
      </c>
      <c r="AU202" s="131" t="s">
        <v>828</v>
      </c>
      <c r="AV202" s="131" t="s">
        <v>828</v>
      </c>
      <c r="AW202" s="131" t="s">
        <v>838</v>
      </c>
      <c r="AX202" s="131" t="s">
        <v>818</v>
      </c>
      <c r="AY202" s="131" t="s">
        <v>858</v>
      </c>
    </row>
    <row r="203" spans="2:51" s="6" customFormat="1" ht="15.75" customHeight="1">
      <c r="B203" s="132"/>
      <c r="D203" s="133" t="s">
        <v>926</v>
      </c>
      <c r="E203" s="134"/>
      <c r="F203" s="135" t="s">
        <v>928</v>
      </c>
      <c r="H203" s="134"/>
      <c r="L203" s="132"/>
      <c r="M203" s="136"/>
      <c r="T203" s="137"/>
      <c r="U203" s="258"/>
      <c r="AT203" s="134" t="s">
        <v>926</v>
      </c>
      <c r="AU203" s="134" t="s">
        <v>828</v>
      </c>
      <c r="AV203" s="134" t="s">
        <v>824</v>
      </c>
      <c r="AW203" s="134" t="s">
        <v>838</v>
      </c>
      <c r="AX203" s="134" t="s">
        <v>818</v>
      </c>
      <c r="AY203" s="134" t="s">
        <v>858</v>
      </c>
    </row>
    <row r="204" spans="2:51" s="6" customFormat="1" ht="15.75" customHeight="1">
      <c r="B204" s="138"/>
      <c r="D204" s="133" t="s">
        <v>926</v>
      </c>
      <c r="E204" s="139"/>
      <c r="F204" s="140" t="s">
        <v>928</v>
      </c>
      <c r="H204" s="141">
        <v>2.9475</v>
      </c>
      <c r="L204" s="138"/>
      <c r="M204" s="142"/>
      <c r="T204" s="143"/>
      <c r="U204" s="258"/>
      <c r="AT204" s="139" t="s">
        <v>926</v>
      </c>
      <c r="AU204" s="139" t="s">
        <v>828</v>
      </c>
      <c r="AV204" s="139" t="s">
        <v>863</v>
      </c>
      <c r="AW204" s="139" t="s">
        <v>838</v>
      </c>
      <c r="AX204" s="139" t="s">
        <v>824</v>
      </c>
      <c r="AY204" s="139" t="s">
        <v>858</v>
      </c>
    </row>
    <row r="205" spans="2:63" s="95" customFormat="1" ht="30.75" customHeight="1">
      <c r="B205" s="96"/>
      <c r="D205" s="97" t="s">
        <v>817</v>
      </c>
      <c r="E205" s="123" t="s">
        <v>884</v>
      </c>
      <c r="F205" s="123" t="s">
        <v>987</v>
      </c>
      <c r="J205" s="124">
        <f>$BK$205</f>
        <v>0</v>
      </c>
      <c r="L205" s="96"/>
      <c r="M205" s="100"/>
      <c r="P205" s="101">
        <f>$P$206+$P$296</f>
        <v>270.670922</v>
      </c>
      <c r="R205" s="101">
        <f>$R$206+$R$296</f>
        <v>30.119389599999998</v>
      </c>
      <c r="T205" s="102">
        <f>$T$206+$T$296</f>
        <v>86.80574200000001</v>
      </c>
      <c r="U205" s="251"/>
      <c r="AR205" s="97" t="s">
        <v>824</v>
      </c>
      <c r="AT205" s="97" t="s">
        <v>817</v>
      </c>
      <c r="AU205" s="97" t="s">
        <v>824</v>
      </c>
      <c r="AY205" s="97" t="s">
        <v>858</v>
      </c>
      <c r="BK205" s="103">
        <f>$BK$206+$BK$296</f>
        <v>0</v>
      </c>
    </row>
    <row r="206" spans="2:63" s="95" customFormat="1" ht="15.75" customHeight="1">
      <c r="B206" s="96"/>
      <c r="D206" s="97" t="s">
        <v>817</v>
      </c>
      <c r="E206" s="123" t="s">
        <v>988</v>
      </c>
      <c r="F206" s="123" t="s">
        <v>989</v>
      </c>
      <c r="J206" s="124">
        <f>$BK$206</f>
        <v>0</v>
      </c>
      <c r="L206" s="96"/>
      <c r="M206" s="100"/>
      <c r="P206" s="101">
        <f>SUM($P$207:$P$295)</f>
        <v>0</v>
      </c>
      <c r="R206" s="101">
        <f>SUM($R$207:$R$295)</f>
        <v>16</v>
      </c>
      <c r="T206" s="102">
        <f>SUM($T$207:$T$295)</f>
        <v>30</v>
      </c>
      <c r="U206" s="251"/>
      <c r="AR206" s="97" t="s">
        <v>824</v>
      </c>
      <c r="AT206" s="97" t="s">
        <v>817</v>
      </c>
      <c r="AU206" s="97" t="s">
        <v>828</v>
      </c>
      <c r="AY206" s="97" t="s">
        <v>858</v>
      </c>
      <c r="BK206" s="103">
        <f>SUM($BK$207:$BK$295)</f>
        <v>0</v>
      </c>
    </row>
    <row r="207" spans="2:65" s="6" customFormat="1" ht="27" customHeight="1">
      <c r="B207" s="19"/>
      <c r="C207" s="104" t="s">
        <v>63</v>
      </c>
      <c r="D207" s="104" t="s">
        <v>859</v>
      </c>
      <c r="E207" s="105" t="s">
        <v>359</v>
      </c>
      <c r="F207" s="106" t="s">
        <v>360</v>
      </c>
      <c r="G207" s="107" t="s">
        <v>993</v>
      </c>
      <c r="H207" s="108">
        <v>24</v>
      </c>
      <c r="I207" s="109"/>
      <c r="J207" s="109">
        <f>ROUND($I$207*$H$207,2)</f>
        <v>0</v>
      </c>
      <c r="K207" s="106"/>
      <c r="L207" s="19"/>
      <c r="M207" s="110"/>
      <c r="N207" s="111" t="s">
        <v>790</v>
      </c>
      <c r="O207" s="112">
        <v>0</v>
      </c>
      <c r="P207" s="112">
        <f>$O$207*$H$207</f>
        <v>0</v>
      </c>
      <c r="Q207" s="112">
        <v>0</v>
      </c>
      <c r="R207" s="112">
        <f>$Q$207*$H$207</f>
        <v>0</v>
      </c>
      <c r="S207" s="112">
        <v>0</v>
      </c>
      <c r="T207" s="113">
        <f>$S$207*$H$207</f>
        <v>0</v>
      </c>
      <c r="U207" s="258"/>
      <c r="AR207" s="71" t="s">
        <v>863</v>
      </c>
      <c r="AT207" s="71" t="s">
        <v>859</v>
      </c>
      <c r="AU207" s="71" t="s">
        <v>829</v>
      </c>
      <c r="AY207" s="6" t="s">
        <v>858</v>
      </c>
      <c r="BE207" s="114">
        <f>IF($N$207="základní",$J$207,0)</f>
        <v>0</v>
      </c>
      <c r="BF207" s="114">
        <f>IF($N$207="snížená",$J$207,0)</f>
        <v>0</v>
      </c>
      <c r="BG207" s="114">
        <f>IF($N$207="zákl. přenesená",$J$207,0)</f>
        <v>0</v>
      </c>
      <c r="BH207" s="114">
        <f>IF($N$207="sníž. přenesená",$J$207,0)</f>
        <v>0</v>
      </c>
      <c r="BI207" s="114">
        <f>IF($N$207="nulová",$J$207,0)</f>
        <v>0</v>
      </c>
      <c r="BJ207" s="71" t="s">
        <v>828</v>
      </c>
      <c r="BK207" s="114">
        <f>ROUND($I$207*$H$207,2)</f>
        <v>0</v>
      </c>
      <c r="BL207" s="71" t="s">
        <v>863</v>
      </c>
      <c r="BM207" s="71" t="s">
        <v>63</v>
      </c>
    </row>
    <row r="208" spans="2:51" s="6" customFormat="1" ht="27" customHeight="1">
      <c r="B208" s="132"/>
      <c r="D208" s="126" t="s">
        <v>926</v>
      </c>
      <c r="E208" s="135"/>
      <c r="F208" s="135" t="s">
        <v>994</v>
      </c>
      <c r="H208" s="134"/>
      <c r="L208" s="132"/>
      <c r="M208" s="136"/>
      <c r="T208" s="137"/>
      <c r="U208" s="258"/>
      <c r="AT208" s="134" t="s">
        <v>926</v>
      </c>
      <c r="AU208" s="134" t="s">
        <v>829</v>
      </c>
      <c r="AV208" s="134" t="s">
        <v>824</v>
      </c>
      <c r="AW208" s="134" t="s">
        <v>838</v>
      </c>
      <c r="AX208" s="134" t="s">
        <v>818</v>
      </c>
      <c r="AY208" s="134" t="s">
        <v>858</v>
      </c>
    </row>
    <row r="209" spans="2:51" s="6" customFormat="1" ht="27" customHeight="1">
      <c r="B209" s="132"/>
      <c r="D209" s="133" t="s">
        <v>926</v>
      </c>
      <c r="E209" s="134"/>
      <c r="F209" s="135" t="s">
        <v>0</v>
      </c>
      <c r="H209" s="134"/>
      <c r="L209" s="132"/>
      <c r="M209" s="136"/>
      <c r="T209" s="137"/>
      <c r="U209" s="258"/>
      <c r="AT209" s="134" t="s">
        <v>926</v>
      </c>
      <c r="AU209" s="134" t="s">
        <v>829</v>
      </c>
      <c r="AV209" s="134" t="s">
        <v>824</v>
      </c>
      <c r="AW209" s="134" t="s">
        <v>838</v>
      </c>
      <c r="AX209" s="134" t="s">
        <v>818</v>
      </c>
      <c r="AY209" s="134" t="s">
        <v>858</v>
      </c>
    </row>
    <row r="210" spans="2:51" s="6" customFormat="1" ht="15.75" customHeight="1">
      <c r="B210" s="132"/>
      <c r="D210" s="133" t="s">
        <v>926</v>
      </c>
      <c r="E210" s="134"/>
      <c r="F210" s="135" t="s">
        <v>1</v>
      </c>
      <c r="H210" s="134"/>
      <c r="L210" s="132"/>
      <c r="M210" s="136"/>
      <c r="T210" s="137"/>
      <c r="U210" s="258"/>
      <c r="AT210" s="134" t="s">
        <v>926</v>
      </c>
      <c r="AU210" s="134" t="s">
        <v>829</v>
      </c>
      <c r="AV210" s="134" t="s">
        <v>824</v>
      </c>
      <c r="AW210" s="134" t="s">
        <v>838</v>
      </c>
      <c r="AX210" s="134" t="s">
        <v>818</v>
      </c>
      <c r="AY210" s="134" t="s">
        <v>858</v>
      </c>
    </row>
    <row r="211" spans="2:51" s="6" customFormat="1" ht="15.75" customHeight="1">
      <c r="B211" s="132"/>
      <c r="D211" s="133" t="s">
        <v>926</v>
      </c>
      <c r="E211" s="134"/>
      <c r="F211" s="135" t="s">
        <v>361</v>
      </c>
      <c r="H211" s="134"/>
      <c r="L211" s="132"/>
      <c r="M211" s="136"/>
      <c r="T211" s="137"/>
      <c r="U211" s="258"/>
      <c r="AT211" s="134" t="s">
        <v>926</v>
      </c>
      <c r="AU211" s="134" t="s">
        <v>829</v>
      </c>
      <c r="AV211" s="134" t="s">
        <v>824</v>
      </c>
      <c r="AW211" s="134" t="s">
        <v>838</v>
      </c>
      <c r="AX211" s="134" t="s">
        <v>818</v>
      </c>
      <c r="AY211" s="134" t="s">
        <v>858</v>
      </c>
    </row>
    <row r="212" spans="2:51" s="6" customFormat="1" ht="15.75" customHeight="1">
      <c r="B212" s="132"/>
      <c r="D212" s="133" t="s">
        <v>926</v>
      </c>
      <c r="E212" s="134"/>
      <c r="F212" s="135" t="s">
        <v>362</v>
      </c>
      <c r="H212" s="134"/>
      <c r="L212" s="132"/>
      <c r="M212" s="136"/>
      <c r="T212" s="137"/>
      <c r="U212" s="258"/>
      <c r="AT212" s="134" t="s">
        <v>926</v>
      </c>
      <c r="AU212" s="134" t="s">
        <v>829</v>
      </c>
      <c r="AV212" s="134" t="s">
        <v>824</v>
      </c>
      <c r="AW212" s="134" t="s">
        <v>838</v>
      </c>
      <c r="AX212" s="134" t="s">
        <v>818</v>
      </c>
      <c r="AY212" s="134" t="s">
        <v>858</v>
      </c>
    </row>
    <row r="213" spans="2:51" s="6" customFormat="1" ht="15.75" customHeight="1">
      <c r="B213" s="132"/>
      <c r="D213" s="133" t="s">
        <v>926</v>
      </c>
      <c r="E213" s="134"/>
      <c r="F213" s="135" t="s">
        <v>363</v>
      </c>
      <c r="H213" s="134"/>
      <c r="L213" s="132"/>
      <c r="M213" s="136"/>
      <c r="T213" s="137"/>
      <c r="U213" s="258"/>
      <c r="AT213" s="134" t="s">
        <v>926</v>
      </c>
      <c r="AU213" s="134" t="s">
        <v>829</v>
      </c>
      <c r="AV213" s="134" t="s">
        <v>824</v>
      </c>
      <c r="AW213" s="134" t="s">
        <v>838</v>
      </c>
      <c r="AX213" s="134" t="s">
        <v>818</v>
      </c>
      <c r="AY213" s="134" t="s">
        <v>858</v>
      </c>
    </row>
    <row r="214" spans="2:51" s="6" customFormat="1" ht="15.75" customHeight="1">
      <c r="B214" s="132"/>
      <c r="D214" s="133" t="s">
        <v>926</v>
      </c>
      <c r="E214" s="134"/>
      <c r="F214" s="135" t="s">
        <v>364</v>
      </c>
      <c r="H214" s="134"/>
      <c r="L214" s="132"/>
      <c r="M214" s="136"/>
      <c r="T214" s="137"/>
      <c r="U214" s="258"/>
      <c r="AT214" s="134" t="s">
        <v>926</v>
      </c>
      <c r="AU214" s="134" t="s">
        <v>829</v>
      </c>
      <c r="AV214" s="134" t="s">
        <v>824</v>
      </c>
      <c r="AW214" s="134" t="s">
        <v>838</v>
      </c>
      <c r="AX214" s="134" t="s">
        <v>818</v>
      </c>
      <c r="AY214" s="134" t="s">
        <v>858</v>
      </c>
    </row>
    <row r="215" spans="2:51" s="6" customFormat="1" ht="15.75" customHeight="1">
      <c r="B215" s="125"/>
      <c r="D215" s="133" t="s">
        <v>926</v>
      </c>
      <c r="E215" s="131"/>
      <c r="F215" s="127" t="s">
        <v>365</v>
      </c>
      <c r="H215" s="128">
        <v>24</v>
      </c>
      <c r="L215" s="125"/>
      <c r="M215" s="129"/>
      <c r="T215" s="130"/>
      <c r="U215" s="258"/>
      <c r="AT215" s="131" t="s">
        <v>926</v>
      </c>
      <c r="AU215" s="131" t="s">
        <v>829</v>
      </c>
      <c r="AV215" s="131" t="s">
        <v>828</v>
      </c>
      <c r="AW215" s="131" t="s">
        <v>838</v>
      </c>
      <c r="AX215" s="131" t="s">
        <v>818</v>
      </c>
      <c r="AY215" s="131" t="s">
        <v>858</v>
      </c>
    </row>
    <row r="216" spans="2:51" s="6" customFormat="1" ht="15.75" customHeight="1">
      <c r="B216" s="132"/>
      <c r="D216" s="133" t="s">
        <v>926</v>
      </c>
      <c r="E216" s="134"/>
      <c r="F216" s="135" t="s">
        <v>928</v>
      </c>
      <c r="H216" s="134"/>
      <c r="L216" s="132"/>
      <c r="M216" s="136"/>
      <c r="T216" s="137"/>
      <c r="U216" s="258"/>
      <c r="AT216" s="134" t="s">
        <v>926</v>
      </c>
      <c r="AU216" s="134" t="s">
        <v>829</v>
      </c>
      <c r="AV216" s="134" t="s">
        <v>824</v>
      </c>
      <c r="AW216" s="134" t="s">
        <v>838</v>
      </c>
      <c r="AX216" s="134" t="s">
        <v>818</v>
      </c>
      <c r="AY216" s="134" t="s">
        <v>858</v>
      </c>
    </row>
    <row r="217" spans="2:51" s="6" customFormat="1" ht="15.75" customHeight="1">
      <c r="B217" s="138"/>
      <c r="D217" s="133" t="s">
        <v>926</v>
      </c>
      <c r="E217" s="139"/>
      <c r="F217" s="140" t="s">
        <v>928</v>
      </c>
      <c r="H217" s="141">
        <v>24</v>
      </c>
      <c r="L217" s="138"/>
      <c r="M217" s="142"/>
      <c r="T217" s="143"/>
      <c r="U217" s="258"/>
      <c r="AT217" s="139" t="s">
        <v>926</v>
      </c>
      <c r="AU217" s="139" t="s">
        <v>829</v>
      </c>
      <c r="AV217" s="139" t="s">
        <v>863</v>
      </c>
      <c r="AW217" s="139" t="s">
        <v>838</v>
      </c>
      <c r="AX217" s="139" t="s">
        <v>824</v>
      </c>
      <c r="AY217" s="139" t="s">
        <v>858</v>
      </c>
    </row>
    <row r="218" spans="2:65" s="6" customFormat="1" ht="15.75" customHeight="1">
      <c r="B218" s="19"/>
      <c r="C218" s="104" t="s">
        <v>65</v>
      </c>
      <c r="D218" s="104" t="s">
        <v>859</v>
      </c>
      <c r="E218" s="105" t="s">
        <v>366</v>
      </c>
      <c r="F218" s="106" t="s">
        <v>367</v>
      </c>
      <c r="G218" s="107" t="s">
        <v>993</v>
      </c>
      <c r="H218" s="108">
        <v>24</v>
      </c>
      <c r="I218" s="109"/>
      <c r="J218" s="109">
        <f>ROUND($I$218*$H$218,2)</f>
        <v>0</v>
      </c>
      <c r="K218" s="106"/>
      <c r="L218" s="19"/>
      <c r="M218" s="110"/>
      <c r="N218" s="111" t="s">
        <v>790</v>
      </c>
      <c r="O218" s="112">
        <v>0</v>
      </c>
      <c r="P218" s="112">
        <f>$O$218*$H$218</f>
        <v>0</v>
      </c>
      <c r="Q218" s="112">
        <v>0</v>
      </c>
      <c r="R218" s="112">
        <f>$Q$218*$H$218</f>
        <v>0</v>
      </c>
      <c r="S218" s="112">
        <v>0</v>
      </c>
      <c r="T218" s="113">
        <f>$S$218*$H$218</f>
        <v>0</v>
      </c>
      <c r="U218" s="258"/>
      <c r="AR218" s="71" t="s">
        <v>863</v>
      </c>
      <c r="AT218" s="71" t="s">
        <v>859</v>
      </c>
      <c r="AU218" s="71" t="s">
        <v>829</v>
      </c>
      <c r="AY218" s="6" t="s">
        <v>858</v>
      </c>
      <c r="BE218" s="114">
        <f>IF($N$218="základní",$J$218,0)</f>
        <v>0</v>
      </c>
      <c r="BF218" s="114">
        <f>IF($N$218="snížená",$J$218,0)</f>
        <v>0</v>
      </c>
      <c r="BG218" s="114">
        <f>IF($N$218="zákl. přenesená",$J$218,0)</f>
        <v>0</v>
      </c>
      <c r="BH218" s="114">
        <f>IF($N$218="sníž. přenesená",$J$218,0)</f>
        <v>0</v>
      </c>
      <c r="BI218" s="114">
        <f>IF($N$218="nulová",$J$218,0)</f>
        <v>0</v>
      </c>
      <c r="BJ218" s="71" t="s">
        <v>828</v>
      </c>
      <c r="BK218" s="114">
        <f>ROUND($I$218*$H$218,2)</f>
        <v>0</v>
      </c>
      <c r="BL218" s="71" t="s">
        <v>863</v>
      </c>
      <c r="BM218" s="71" t="s">
        <v>65</v>
      </c>
    </row>
    <row r="219" spans="2:51" s="6" customFormat="1" ht="27" customHeight="1">
      <c r="B219" s="132"/>
      <c r="D219" s="126" t="s">
        <v>926</v>
      </c>
      <c r="E219" s="135"/>
      <c r="F219" s="135" t="s">
        <v>994</v>
      </c>
      <c r="H219" s="134"/>
      <c r="L219" s="132"/>
      <c r="M219" s="136"/>
      <c r="T219" s="137"/>
      <c r="U219" s="258"/>
      <c r="AT219" s="134" t="s">
        <v>926</v>
      </c>
      <c r="AU219" s="134" t="s">
        <v>829</v>
      </c>
      <c r="AV219" s="134" t="s">
        <v>824</v>
      </c>
      <c r="AW219" s="134" t="s">
        <v>838</v>
      </c>
      <c r="AX219" s="134" t="s">
        <v>818</v>
      </c>
      <c r="AY219" s="134" t="s">
        <v>858</v>
      </c>
    </row>
    <row r="220" spans="2:51" s="6" customFormat="1" ht="27" customHeight="1">
      <c r="B220" s="132"/>
      <c r="D220" s="133" t="s">
        <v>926</v>
      </c>
      <c r="E220" s="134"/>
      <c r="F220" s="135" t="s">
        <v>0</v>
      </c>
      <c r="H220" s="134"/>
      <c r="L220" s="132"/>
      <c r="M220" s="136"/>
      <c r="T220" s="137"/>
      <c r="U220" s="258"/>
      <c r="AT220" s="134" t="s">
        <v>926</v>
      </c>
      <c r="AU220" s="134" t="s">
        <v>829</v>
      </c>
      <c r="AV220" s="134" t="s">
        <v>824</v>
      </c>
      <c r="AW220" s="134" t="s">
        <v>838</v>
      </c>
      <c r="AX220" s="134" t="s">
        <v>818</v>
      </c>
      <c r="AY220" s="134" t="s">
        <v>858</v>
      </c>
    </row>
    <row r="221" spans="2:51" s="6" customFormat="1" ht="15.75" customHeight="1">
      <c r="B221" s="132"/>
      <c r="D221" s="133" t="s">
        <v>926</v>
      </c>
      <c r="E221" s="134"/>
      <c r="F221" s="135" t="s">
        <v>1</v>
      </c>
      <c r="H221" s="134"/>
      <c r="L221" s="132"/>
      <c r="M221" s="136"/>
      <c r="T221" s="137"/>
      <c r="U221" s="258"/>
      <c r="AT221" s="134" t="s">
        <v>926</v>
      </c>
      <c r="AU221" s="134" t="s">
        <v>829</v>
      </c>
      <c r="AV221" s="134" t="s">
        <v>824</v>
      </c>
      <c r="AW221" s="134" t="s">
        <v>838</v>
      </c>
      <c r="AX221" s="134" t="s">
        <v>818</v>
      </c>
      <c r="AY221" s="134" t="s">
        <v>858</v>
      </c>
    </row>
    <row r="222" spans="2:51" s="6" customFormat="1" ht="15.75" customHeight="1">
      <c r="B222" s="125"/>
      <c r="D222" s="133" t="s">
        <v>926</v>
      </c>
      <c r="E222" s="131"/>
      <c r="F222" s="127" t="s">
        <v>990</v>
      </c>
      <c r="H222" s="128">
        <v>24</v>
      </c>
      <c r="L222" s="125"/>
      <c r="M222" s="129"/>
      <c r="T222" s="130"/>
      <c r="U222" s="258"/>
      <c r="AT222" s="131" t="s">
        <v>926</v>
      </c>
      <c r="AU222" s="131" t="s">
        <v>829</v>
      </c>
      <c r="AV222" s="131" t="s">
        <v>828</v>
      </c>
      <c r="AW222" s="131" t="s">
        <v>838</v>
      </c>
      <c r="AX222" s="131" t="s">
        <v>818</v>
      </c>
      <c r="AY222" s="131" t="s">
        <v>858</v>
      </c>
    </row>
    <row r="223" spans="2:51" s="6" customFormat="1" ht="15.75" customHeight="1">
      <c r="B223" s="132"/>
      <c r="D223" s="133" t="s">
        <v>926</v>
      </c>
      <c r="E223" s="134"/>
      <c r="F223" s="135" t="s">
        <v>928</v>
      </c>
      <c r="H223" s="134"/>
      <c r="L223" s="132"/>
      <c r="M223" s="136"/>
      <c r="T223" s="137"/>
      <c r="U223" s="258"/>
      <c r="AT223" s="134" t="s">
        <v>926</v>
      </c>
      <c r="AU223" s="134" t="s">
        <v>829</v>
      </c>
      <c r="AV223" s="134" t="s">
        <v>824</v>
      </c>
      <c r="AW223" s="134" t="s">
        <v>838</v>
      </c>
      <c r="AX223" s="134" t="s">
        <v>818</v>
      </c>
      <c r="AY223" s="134" t="s">
        <v>858</v>
      </c>
    </row>
    <row r="224" spans="2:51" s="6" customFormat="1" ht="15.75" customHeight="1">
      <c r="B224" s="138"/>
      <c r="D224" s="133" t="s">
        <v>926</v>
      </c>
      <c r="E224" s="139"/>
      <c r="F224" s="140" t="s">
        <v>928</v>
      </c>
      <c r="H224" s="141">
        <v>24</v>
      </c>
      <c r="L224" s="138"/>
      <c r="M224" s="142"/>
      <c r="T224" s="143"/>
      <c r="U224" s="258"/>
      <c r="AT224" s="139" t="s">
        <v>926</v>
      </c>
      <c r="AU224" s="139" t="s">
        <v>829</v>
      </c>
      <c r="AV224" s="139" t="s">
        <v>863</v>
      </c>
      <c r="AW224" s="139" t="s">
        <v>838</v>
      </c>
      <c r="AX224" s="139" t="s">
        <v>824</v>
      </c>
      <c r="AY224" s="139" t="s">
        <v>858</v>
      </c>
    </row>
    <row r="225" spans="2:65" s="6" customFormat="1" ht="15.75" customHeight="1">
      <c r="B225" s="19"/>
      <c r="C225" s="104" t="s">
        <v>71</v>
      </c>
      <c r="D225" s="104" t="s">
        <v>859</v>
      </c>
      <c r="E225" s="105" t="s">
        <v>368</v>
      </c>
      <c r="F225" s="106" t="s">
        <v>369</v>
      </c>
      <c r="G225" s="107" t="s">
        <v>993</v>
      </c>
      <c r="H225" s="108">
        <v>12</v>
      </c>
      <c r="I225" s="109"/>
      <c r="J225" s="109">
        <f>ROUND($I$225*$H$225,2)</f>
        <v>0</v>
      </c>
      <c r="K225" s="106"/>
      <c r="L225" s="19"/>
      <c r="M225" s="110"/>
      <c r="N225" s="111" t="s">
        <v>790</v>
      </c>
      <c r="O225" s="112">
        <v>0</v>
      </c>
      <c r="P225" s="112">
        <f>$O$225*$H$225</f>
        <v>0</v>
      </c>
      <c r="Q225" s="112">
        <v>0</v>
      </c>
      <c r="R225" s="112">
        <f>$Q$225*$H$225</f>
        <v>0</v>
      </c>
      <c r="S225" s="112">
        <v>0</v>
      </c>
      <c r="T225" s="113">
        <f>$S$225*$H$225</f>
        <v>0</v>
      </c>
      <c r="U225" s="258"/>
      <c r="AR225" s="71" t="s">
        <v>863</v>
      </c>
      <c r="AT225" s="71" t="s">
        <v>859</v>
      </c>
      <c r="AU225" s="71" t="s">
        <v>829</v>
      </c>
      <c r="AY225" s="6" t="s">
        <v>858</v>
      </c>
      <c r="BE225" s="114">
        <f>IF($N$225="základní",$J$225,0)</f>
        <v>0</v>
      </c>
      <c r="BF225" s="114">
        <f>IF($N$225="snížená",$J$225,0)</f>
        <v>0</v>
      </c>
      <c r="BG225" s="114">
        <f>IF($N$225="zákl. přenesená",$J$225,0)</f>
        <v>0</v>
      </c>
      <c r="BH225" s="114">
        <f>IF($N$225="sníž. přenesená",$J$225,0)</f>
        <v>0</v>
      </c>
      <c r="BI225" s="114">
        <f>IF($N$225="nulová",$J$225,0)</f>
        <v>0</v>
      </c>
      <c r="BJ225" s="71" t="s">
        <v>828</v>
      </c>
      <c r="BK225" s="114">
        <f>ROUND($I$225*$H$225,2)</f>
        <v>0</v>
      </c>
      <c r="BL225" s="71" t="s">
        <v>863</v>
      </c>
      <c r="BM225" s="71" t="s">
        <v>71</v>
      </c>
    </row>
    <row r="226" spans="2:51" s="6" customFormat="1" ht="27" customHeight="1">
      <c r="B226" s="132"/>
      <c r="D226" s="126" t="s">
        <v>926</v>
      </c>
      <c r="E226" s="135"/>
      <c r="F226" s="135" t="s">
        <v>994</v>
      </c>
      <c r="H226" s="134"/>
      <c r="L226" s="132"/>
      <c r="M226" s="136"/>
      <c r="T226" s="137"/>
      <c r="U226" s="258"/>
      <c r="AT226" s="134" t="s">
        <v>926</v>
      </c>
      <c r="AU226" s="134" t="s">
        <v>829</v>
      </c>
      <c r="AV226" s="134" t="s">
        <v>824</v>
      </c>
      <c r="AW226" s="134" t="s">
        <v>838</v>
      </c>
      <c r="AX226" s="134" t="s">
        <v>818</v>
      </c>
      <c r="AY226" s="134" t="s">
        <v>858</v>
      </c>
    </row>
    <row r="227" spans="2:51" s="6" customFormat="1" ht="27" customHeight="1">
      <c r="B227" s="132"/>
      <c r="D227" s="133" t="s">
        <v>926</v>
      </c>
      <c r="E227" s="134"/>
      <c r="F227" s="135" t="s">
        <v>0</v>
      </c>
      <c r="H227" s="134"/>
      <c r="L227" s="132"/>
      <c r="M227" s="136"/>
      <c r="T227" s="137"/>
      <c r="U227" s="258"/>
      <c r="AT227" s="134" t="s">
        <v>926</v>
      </c>
      <c r="AU227" s="134" t="s">
        <v>829</v>
      </c>
      <c r="AV227" s="134" t="s">
        <v>824</v>
      </c>
      <c r="AW227" s="134" t="s">
        <v>838</v>
      </c>
      <c r="AX227" s="134" t="s">
        <v>818</v>
      </c>
      <c r="AY227" s="134" t="s">
        <v>858</v>
      </c>
    </row>
    <row r="228" spans="2:51" s="6" customFormat="1" ht="15.75" customHeight="1">
      <c r="B228" s="132"/>
      <c r="D228" s="133" t="s">
        <v>926</v>
      </c>
      <c r="E228" s="134"/>
      <c r="F228" s="135" t="s">
        <v>1</v>
      </c>
      <c r="H228" s="134"/>
      <c r="L228" s="132"/>
      <c r="M228" s="136"/>
      <c r="T228" s="137"/>
      <c r="U228" s="258"/>
      <c r="AT228" s="134" t="s">
        <v>926</v>
      </c>
      <c r="AU228" s="134" t="s">
        <v>829</v>
      </c>
      <c r="AV228" s="134" t="s">
        <v>824</v>
      </c>
      <c r="AW228" s="134" t="s">
        <v>838</v>
      </c>
      <c r="AX228" s="134" t="s">
        <v>818</v>
      </c>
      <c r="AY228" s="134" t="s">
        <v>858</v>
      </c>
    </row>
    <row r="229" spans="2:51" s="6" customFormat="1" ht="15.75" customHeight="1">
      <c r="B229" s="125"/>
      <c r="D229" s="133" t="s">
        <v>926</v>
      </c>
      <c r="E229" s="131"/>
      <c r="F229" s="127" t="s">
        <v>893</v>
      </c>
      <c r="H229" s="128">
        <v>12</v>
      </c>
      <c r="L229" s="125"/>
      <c r="M229" s="129"/>
      <c r="T229" s="130"/>
      <c r="U229" s="258"/>
      <c r="AT229" s="131" t="s">
        <v>926</v>
      </c>
      <c r="AU229" s="131" t="s">
        <v>829</v>
      </c>
      <c r="AV229" s="131" t="s">
        <v>828</v>
      </c>
      <c r="AW229" s="131" t="s">
        <v>838</v>
      </c>
      <c r="AX229" s="131" t="s">
        <v>818</v>
      </c>
      <c r="AY229" s="131" t="s">
        <v>858</v>
      </c>
    </row>
    <row r="230" spans="2:51" s="6" customFormat="1" ht="15.75" customHeight="1">
      <c r="B230" s="132"/>
      <c r="D230" s="133" t="s">
        <v>926</v>
      </c>
      <c r="E230" s="134"/>
      <c r="F230" s="135" t="s">
        <v>928</v>
      </c>
      <c r="H230" s="134"/>
      <c r="L230" s="132"/>
      <c r="M230" s="136"/>
      <c r="T230" s="137"/>
      <c r="U230" s="258"/>
      <c r="AT230" s="134" t="s">
        <v>926</v>
      </c>
      <c r="AU230" s="134" t="s">
        <v>829</v>
      </c>
      <c r="AV230" s="134" t="s">
        <v>824</v>
      </c>
      <c r="AW230" s="134" t="s">
        <v>838</v>
      </c>
      <c r="AX230" s="134" t="s">
        <v>818</v>
      </c>
      <c r="AY230" s="134" t="s">
        <v>858</v>
      </c>
    </row>
    <row r="231" spans="2:51" s="6" customFormat="1" ht="15.75" customHeight="1">
      <c r="B231" s="138"/>
      <c r="D231" s="133" t="s">
        <v>926</v>
      </c>
      <c r="E231" s="139"/>
      <c r="F231" s="140" t="s">
        <v>928</v>
      </c>
      <c r="H231" s="141">
        <v>12</v>
      </c>
      <c r="L231" s="138"/>
      <c r="M231" s="142"/>
      <c r="T231" s="143"/>
      <c r="U231" s="258"/>
      <c r="AT231" s="139" t="s">
        <v>926</v>
      </c>
      <c r="AU231" s="139" t="s">
        <v>829</v>
      </c>
      <c r="AV231" s="139" t="s">
        <v>863</v>
      </c>
      <c r="AW231" s="139" t="s">
        <v>838</v>
      </c>
      <c r="AX231" s="139" t="s">
        <v>824</v>
      </c>
      <c r="AY231" s="139" t="s">
        <v>858</v>
      </c>
    </row>
    <row r="232" spans="2:65" s="6" customFormat="1" ht="15.75" customHeight="1">
      <c r="B232" s="19"/>
      <c r="C232" s="104" t="s">
        <v>77</v>
      </c>
      <c r="D232" s="104" t="s">
        <v>859</v>
      </c>
      <c r="E232" s="105" t="s">
        <v>370</v>
      </c>
      <c r="F232" s="106" t="s">
        <v>371</v>
      </c>
      <c r="G232" s="107" t="s">
        <v>208</v>
      </c>
      <c r="H232" s="108">
        <v>1</v>
      </c>
      <c r="I232" s="109"/>
      <c r="J232" s="109">
        <f>ROUND($I$232*$H$232,2)</f>
        <v>0</v>
      </c>
      <c r="K232" s="106"/>
      <c r="L232" s="19"/>
      <c r="M232" s="110"/>
      <c r="N232" s="111" t="s">
        <v>790</v>
      </c>
      <c r="O232" s="112">
        <v>0</v>
      </c>
      <c r="P232" s="112">
        <f>$O$232*$H$232</f>
        <v>0</v>
      </c>
      <c r="Q232" s="112">
        <v>16</v>
      </c>
      <c r="R232" s="112">
        <f>$Q$232*$H$232</f>
        <v>16</v>
      </c>
      <c r="S232" s="112">
        <v>30</v>
      </c>
      <c r="T232" s="113">
        <f>$S$232*$H$232</f>
        <v>30</v>
      </c>
      <c r="U232" s="258"/>
      <c r="AR232" s="71" t="s">
        <v>863</v>
      </c>
      <c r="AT232" s="71" t="s">
        <v>859</v>
      </c>
      <c r="AU232" s="71" t="s">
        <v>829</v>
      </c>
      <c r="AY232" s="6" t="s">
        <v>858</v>
      </c>
      <c r="BE232" s="114">
        <f>IF($N$232="základní",$J$232,0)</f>
        <v>0</v>
      </c>
      <c r="BF232" s="114">
        <f>IF($N$232="snížená",$J$232,0)</f>
        <v>0</v>
      </c>
      <c r="BG232" s="114">
        <f>IF($N$232="zákl. přenesená",$J$232,0)</f>
        <v>0</v>
      </c>
      <c r="BH232" s="114">
        <f>IF($N$232="sníž. přenesená",$J$232,0)</f>
        <v>0</v>
      </c>
      <c r="BI232" s="114">
        <f>IF($N$232="nulová",$J$232,0)</f>
        <v>0</v>
      </c>
      <c r="BJ232" s="71" t="s">
        <v>828</v>
      </c>
      <c r="BK232" s="114">
        <f>ROUND($I$232*$H$232,2)</f>
        <v>0</v>
      </c>
      <c r="BL232" s="71" t="s">
        <v>863</v>
      </c>
      <c r="BM232" s="71" t="s">
        <v>77</v>
      </c>
    </row>
    <row r="233" spans="2:51" s="6" customFormat="1" ht="27" customHeight="1">
      <c r="B233" s="132"/>
      <c r="D233" s="126" t="s">
        <v>926</v>
      </c>
      <c r="E233" s="135"/>
      <c r="F233" s="135" t="s">
        <v>994</v>
      </c>
      <c r="H233" s="134"/>
      <c r="L233" s="132"/>
      <c r="M233" s="136"/>
      <c r="T233" s="137"/>
      <c r="U233" s="258"/>
      <c r="AT233" s="134" t="s">
        <v>926</v>
      </c>
      <c r="AU233" s="134" t="s">
        <v>829</v>
      </c>
      <c r="AV233" s="134" t="s">
        <v>824</v>
      </c>
      <c r="AW233" s="134" t="s">
        <v>838</v>
      </c>
      <c r="AX233" s="134" t="s">
        <v>818</v>
      </c>
      <c r="AY233" s="134" t="s">
        <v>858</v>
      </c>
    </row>
    <row r="234" spans="2:51" s="6" customFormat="1" ht="27" customHeight="1">
      <c r="B234" s="132"/>
      <c r="D234" s="133" t="s">
        <v>926</v>
      </c>
      <c r="E234" s="134"/>
      <c r="F234" s="135" t="s">
        <v>0</v>
      </c>
      <c r="H234" s="134"/>
      <c r="L234" s="132"/>
      <c r="M234" s="136"/>
      <c r="T234" s="137"/>
      <c r="U234" s="258"/>
      <c r="AT234" s="134" t="s">
        <v>926</v>
      </c>
      <c r="AU234" s="134" t="s">
        <v>829</v>
      </c>
      <c r="AV234" s="134" t="s">
        <v>824</v>
      </c>
      <c r="AW234" s="134" t="s">
        <v>838</v>
      </c>
      <c r="AX234" s="134" t="s">
        <v>818</v>
      </c>
      <c r="AY234" s="134" t="s">
        <v>858</v>
      </c>
    </row>
    <row r="235" spans="2:51" s="6" customFormat="1" ht="15.75" customHeight="1">
      <c r="B235" s="132"/>
      <c r="D235" s="133" t="s">
        <v>926</v>
      </c>
      <c r="E235" s="134"/>
      <c r="F235" s="135" t="s">
        <v>1</v>
      </c>
      <c r="H235" s="134"/>
      <c r="L235" s="132"/>
      <c r="M235" s="136"/>
      <c r="T235" s="137"/>
      <c r="U235" s="258"/>
      <c r="AT235" s="134" t="s">
        <v>926</v>
      </c>
      <c r="AU235" s="134" t="s">
        <v>829</v>
      </c>
      <c r="AV235" s="134" t="s">
        <v>824</v>
      </c>
      <c r="AW235" s="134" t="s">
        <v>838</v>
      </c>
      <c r="AX235" s="134" t="s">
        <v>818</v>
      </c>
      <c r="AY235" s="134" t="s">
        <v>858</v>
      </c>
    </row>
    <row r="236" spans="2:51" s="6" customFormat="1" ht="15.75" customHeight="1">
      <c r="B236" s="125"/>
      <c r="D236" s="133" t="s">
        <v>926</v>
      </c>
      <c r="E236" s="131"/>
      <c r="F236" s="127" t="s">
        <v>824</v>
      </c>
      <c r="H236" s="128">
        <v>1</v>
      </c>
      <c r="L236" s="125"/>
      <c r="M236" s="129"/>
      <c r="T236" s="130"/>
      <c r="U236" s="258"/>
      <c r="AT236" s="131" t="s">
        <v>926</v>
      </c>
      <c r="AU236" s="131" t="s">
        <v>829</v>
      </c>
      <c r="AV236" s="131" t="s">
        <v>828</v>
      </c>
      <c r="AW236" s="131" t="s">
        <v>838</v>
      </c>
      <c r="AX236" s="131" t="s">
        <v>818</v>
      </c>
      <c r="AY236" s="131" t="s">
        <v>858</v>
      </c>
    </row>
    <row r="237" spans="2:51" s="6" customFormat="1" ht="15.75" customHeight="1">
      <c r="B237" s="132"/>
      <c r="D237" s="133" t="s">
        <v>926</v>
      </c>
      <c r="E237" s="134"/>
      <c r="F237" s="135" t="s">
        <v>928</v>
      </c>
      <c r="H237" s="134"/>
      <c r="L237" s="132"/>
      <c r="M237" s="136"/>
      <c r="T237" s="137"/>
      <c r="U237" s="258"/>
      <c r="AT237" s="134" t="s">
        <v>926</v>
      </c>
      <c r="AU237" s="134" t="s">
        <v>829</v>
      </c>
      <c r="AV237" s="134" t="s">
        <v>824</v>
      </c>
      <c r="AW237" s="134" t="s">
        <v>838</v>
      </c>
      <c r="AX237" s="134" t="s">
        <v>818</v>
      </c>
      <c r="AY237" s="134" t="s">
        <v>858</v>
      </c>
    </row>
    <row r="238" spans="2:51" s="6" customFormat="1" ht="15.75" customHeight="1">
      <c r="B238" s="138"/>
      <c r="D238" s="133" t="s">
        <v>926</v>
      </c>
      <c r="E238" s="139"/>
      <c r="F238" s="140" t="s">
        <v>928</v>
      </c>
      <c r="H238" s="141">
        <v>1</v>
      </c>
      <c r="L238" s="138"/>
      <c r="M238" s="142"/>
      <c r="T238" s="143"/>
      <c r="U238" s="258"/>
      <c r="AT238" s="139" t="s">
        <v>926</v>
      </c>
      <c r="AU238" s="139" t="s">
        <v>829</v>
      </c>
      <c r="AV238" s="139" t="s">
        <v>863</v>
      </c>
      <c r="AW238" s="139" t="s">
        <v>838</v>
      </c>
      <c r="AX238" s="139" t="s">
        <v>824</v>
      </c>
      <c r="AY238" s="139" t="s">
        <v>858</v>
      </c>
    </row>
    <row r="239" spans="2:65" s="6" customFormat="1" ht="15.75" customHeight="1">
      <c r="B239" s="19"/>
      <c r="C239" s="104" t="s">
        <v>80</v>
      </c>
      <c r="D239" s="104" t="s">
        <v>859</v>
      </c>
      <c r="E239" s="105" t="s">
        <v>372</v>
      </c>
      <c r="F239" s="106" t="s">
        <v>373</v>
      </c>
      <c r="G239" s="107" t="s">
        <v>993</v>
      </c>
      <c r="H239" s="108">
        <v>4</v>
      </c>
      <c r="I239" s="109"/>
      <c r="J239" s="109">
        <f>ROUND($I$239*$H$239,2)</f>
        <v>0</v>
      </c>
      <c r="K239" s="106"/>
      <c r="L239" s="19"/>
      <c r="M239" s="110"/>
      <c r="N239" s="111" t="s">
        <v>790</v>
      </c>
      <c r="O239" s="112">
        <v>0</v>
      </c>
      <c r="P239" s="112">
        <f>$O$239*$H$239</f>
        <v>0</v>
      </c>
      <c r="Q239" s="112">
        <v>0</v>
      </c>
      <c r="R239" s="112">
        <f>$Q$239*$H$239</f>
        <v>0</v>
      </c>
      <c r="S239" s="112">
        <v>0</v>
      </c>
      <c r="T239" s="113">
        <f>$S$239*$H$239</f>
        <v>0</v>
      </c>
      <c r="U239" s="258"/>
      <c r="AR239" s="71" t="s">
        <v>863</v>
      </c>
      <c r="AT239" s="71" t="s">
        <v>859</v>
      </c>
      <c r="AU239" s="71" t="s">
        <v>829</v>
      </c>
      <c r="AY239" s="6" t="s">
        <v>858</v>
      </c>
      <c r="BE239" s="114">
        <f>IF($N$239="základní",$J$239,0)</f>
        <v>0</v>
      </c>
      <c r="BF239" s="114">
        <f>IF($N$239="snížená",$J$239,0)</f>
        <v>0</v>
      </c>
      <c r="BG239" s="114">
        <f>IF($N$239="zákl. přenesená",$J$239,0)</f>
        <v>0</v>
      </c>
      <c r="BH239" s="114">
        <f>IF($N$239="sníž. přenesená",$J$239,0)</f>
        <v>0</v>
      </c>
      <c r="BI239" s="114">
        <f>IF($N$239="nulová",$J$239,0)</f>
        <v>0</v>
      </c>
      <c r="BJ239" s="71" t="s">
        <v>828</v>
      </c>
      <c r="BK239" s="114">
        <f>ROUND($I$239*$H$239,2)</f>
        <v>0</v>
      </c>
      <c r="BL239" s="71" t="s">
        <v>863</v>
      </c>
      <c r="BM239" s="71" t="s">
        <v>80</v>
      </c>
    </row>
    <row r="240" spans="2:51" s="6" customFormat="1" ht="27" customHeight="1">
      <c r="B240" s="132"/>
      <c r="D240" s="126" t="s">
        <v>926</v>
      </c>
      <c r="E240" s="135"/>
      <c r="F240" s="135" t="s">
        <v>994</v>
      </c>
      <c r="H240" s="134"/>
      <c r="L240" s="132"/>
      <c r="M240" s="136"/>
      <c r="T240" s="137"/>
      <c r="U240" s="258"/>
      <c r="AT240" s="134" t="s">
        <v>926</v>
      </c>
      <c r="AU240" s="134" t="s">
        <v>829</v>
      </c>
      <c r="AV240" s="134" t="s">
        <v>824</v>
      </c>
      <c r="AW240" s="134" t="s">
        <v>838</v>
      </c>
      <c r="AX240" s="134" t="s">
        <v>818</v>
      </c>
      <c r="AY240" s="134" t="s">
        <v>858</v>
      </c>
    </row>
    <row r="241" spans="2:51" s="6" customFormat="1" ht="27" customHeight="1">
      <c r="B241" s="132"/>
      <c r="D241" s="133" t="s">
        <v>926</v>
      </c>
      <c r="E241" s="134"/>
      <c r="F241" s="135" t="s">
        <v>0</v>
      </c>
      <c r="H241" s="134"/>
      <c r="L241" s="132"/>
      <c r="M241" s="136"/>
      <c r="T241" s="137"/>
      <c r="U241" s="258"/>
      <c r="AT241" s="134" t="s">
        <v>926</v>
      </c>
      <c r="AU241" s="134" t="s">
        <v>829</v>
      </c>
      <c r="AV241" s="134" t="s">
        <v>824</v>
      </c>
      <c r="AW241" s="134" t="s">
        <v>838</v>
      </c>
      <c r="AX241" s="134" t="s">
        <v>818</v>
      </c>
      <c r="AY241" s="134" t="s">
        <v>858</v>
      </c>
    </row>
    <row r="242" spans="2:51" s="6" customFormat="1" ht="15.75" customHeight="1">
      <c r="B242" s="132"/>
      <c r="D242" s="133" t="s">
        <v>926</v>
      </c>
      <c r="E242" s="134"/>
      <c r="F242" s="135" t="s">
        <v>1</v>
      </c>
      <c r="H242" s="134"/>
      <c r="L242" s="132"/>
      <c r="M242" s="136"/>
      <c r="T242" s="137"/>
      <c r="U242" s="258"/>
      <c r="AT242" s="134" t="s">
        <v>926</v>
      </c>
      <c r="AU242" s="134" t="s">
        <v>829</v>
      </c>
      <c r="AV242" s="134" t="s">
        <v>824</v>
      </c>
      <c r="AW242" s="134" t="s">
        <v>838</v>
      </c>
      <c r="AX242" s="134" t="s">
        <v>818</v>
      </c>
      <c r="AY242" s="134" t="s">
        <v>858</v>
      </c>
    </row>
    <row r="243" spans="2:51" s="6" customFormat="1" ht="15.75" customHeight="1">
      <c r="B243" s="125"/>
      <c r="D243" s="133" t="s">
        <v>926</v>
      </c>
      <c r="E243" s="131"/>
      <c r="F243" s="127" t="s">
        <v>863</v>
      </c>
      <c r="H243" s="128">
        <v>4</v>
      </c>
      <c r="L243" s="125"/>
      <c r="M243" s="129"/>
      <c r="T243" s="130"/>
      <c r="U243" s="258"/>
      <c r="AT243" s="131" t="s">
        <v>926</v>
      </c>
      <c r="AU243" s="131" t="s">
        <v>829</v>
      </c>
      <c r="AV243" s="131" t="s">
        <v>828</v>
      </c>
      <c r="AW243" s="131" t="s">
        <v>838</v>
      </c>
      <c r="AX243" s="131" t="s">
        <v>818</v>
      </c>
      <c r="AY243" s="131" t="s">
        <v>858</v>
      </c>
    </row>
    <row r="244" spans="2:51" s="6" customFormat="1" ht="15.75" customHeight="1">
      <c r="B244" s="132"/>
      <c r="D244" s="133" t="s">
        <v>926</v>
      </c>
      <c r="E244" s="134"/>
      <c r="F244" s="135" t="s">
        <v>928</v>
      </c>
      <c r="H244" s="134"/>
      <c r="L244" s="132"/>
      <c r="M244" s="136"/>
      <c r="T244" s="137"/>
      <c r="U244" s="258"/>
      <c r="AT244" s="134" t="s">
        <v>926</v>
      </c>
      <c r="AU244" s="134" t="s">
        <v>829</v>
      </c>
      <c r="AV244" s="134" t="s">
        <v>824</v>
      </c>
      <c r="AW244" s="134" t="s">
        <v>838</v>
      </c>
      <c r="AX244" s="134" t="s">
        <v>818</v>
      </c>
      <c r="AY244" s="134" t="s">
        <v>858</v>
      </c>
    </row>
    <row r="245" spans="2:51" s="6" customFormat="1" ht="15.75" customHeight="1">
      <c r="B245" s="138"/>
      <c r="D245" s="133" t="s">
        <v>926</v>
      </c>
      <c r="E245" s="139"/>
      <c r="F245" s="140" t="s">
        <v>928</v>
      </c>
      <c r="H245" s="141">
        <v>4</v>
      </c>
      <c r="L245" s="138"/>
      <c r="M245" s="142"/>
      <c r="T245" s="143"/>
      <c r="U245" s="258"/>
      <c r="AT245" s="139" t="s">
        <v>926</v>
      </c>
      <c r="AU245" s="139" t="s">
        <v>829</v>
      </c>
      <c r="AV245" s="139" t="s">
        <v>863</v>
      </c>
      <c r="AW245" s="139" t="s">
        <v>838</v>
      </c>
      <c r="AX245" s="139" t="s">
        <v>824</v>
      </c>
      <c r="AY245" s="139" t="s">
        <v>858</v>
      </c>
    </row>
    <row r="246" spans="2:65" s="6" customFormat="1" ht="15.75" customHeight="1">
      <c r="B246" s="19"/>
      <c r="C246" s="104" t="s">
        <v>85</v>
      </c>
      <c r="D246" s="104" t="s">
        <v>859</v>
      </c>
      <c r="E246" s="105" t="s">
        <v>374</v>
      </c>
      <c r="F246" s="106" t="s">
        <v>375</v>
      </c>
      <c r="G246" s="107" t="s">
        <v>993</v>
      </c>
      <c r="H246" s="108">
        <v>8</v>
      </c>
      <c r="I246" s="109"/>
      <c r="J246" s="109">
        <f>ROUND($I$246*$H$246,2)</f>
        <v>0</v>
      </c>
      <c r="K246" s="106"/>
      <c r="L246" s="19"/>
      <c r="M246" s="110"/>
      <c r="N246" s="111" t="s">
        <v>790</v>
      </c>
      <c r="O246" s="112">
        <v>0</v>
      </c>
      <c r="P246" s="112">
        <f>$O$246*$H$246</f>
        <v>0</v>
      </c>
      <c r="Q246" s="112">
        <v>0</v>
      </c>
      <c r="R246" s="112">
        <f>$Q$246*$H$246</f>
        <v>0</v>
      </c>
      <c r="S246" s="112">
        <v>0</v>
      </c>
      <c r="T246" s="113">
        <f>$S$246*$H$246</f>
        <v>0</v>
      </c>
      <c r="U246" s="258"/>
      <c r="AR246" s="71" t="s">
        <v>863</v>
      </c>
      <c r="AT246" s="71" t="s">
        <v>859</v>
      </c>
      <c r="AU246" s="71" t="s">
        <v>829</v>
      </c>
      <c r="AY246" s="6" t="s">
        <v>858</v>
      </c>
      <c r="BE246" s="114">
        <f>IF($N$246="základní",$J$246,0)</f>
        <v>0</v>
      </c>
      <c r="BF246" s="114">
        <f>IF($N$246="snížená",$J$246,0)</f>
        <v>0</v>
      </c>
      <c r="BG246" s="114">
        <f>IF($N$246="zákl. přenesená",$J$246,0)</f>
        <v>0</v>
      </c>
      <c r="BH246" s="114">
        <f>IF($N$246="sníž. přenesená",$J$246,0)</f>
        <v>0</v>
      </c>
      <c r="BI246" s="114">
        <f>IF($N$246="nulová",$J$246,0)</f>
        <v>0</v>
      </c>
      <c r="BJ246" s="71" t="s">
        <v>828</v>
      </c>
      <c r="BK246" s="114">
        <f>ROUND($I$246*$H$246,2)</f>
        <v>0</v>
      </c>
      <c r="BL246" s="71" t="s">
        <v>863</v>
      </c>
      <c r="BM246" s="71" t="s">
        <v>85</v>
      </c>
    </row>
    <row r="247" spans="2:51" s="6" customFormat="1" ht="27" customHeight="1">
      <c r="B247" s="132"/>
      <c r="D247" s="126" t="s">
        <v>926</v>
      </c>
      <c r="E247" s="135"/>
      <c r="F247" s="135" t="s">
        <v>994</v>
      </c>
      <c r="H247" s="134"/>
      <c r="L247" s="132"/>
      <c r="M247" s="136"/>
      <c r="T247" s="137"/>
      <c r="U247" s="258"/>
      <c r="AT247" s="134" t="s">
        <v>926</v>
      </c>
      <c r="AU247" s="134" t="s">
        <v>829</v>
      </c>
      <c r="AV247" s="134" t="s">
        <v>824</v>
      </c>
      <c r="AW247" s="134" t="s">
        <v>838</v>
      </c>
      <c r="AX247" s="134" t="s">
        <v>818</v>
      </c>
      <c r="AY247" s="134" t="s">
        <v>858</v>
      </c>
    </row>
    <row r="248" spans="2:51" s="6" customFormat="1" ht="27" customHeight="1">
      <c r="B248" s="132"/>
      <c r="D248" s="133" t="s">
        <v>926</v>
      </c>
      <c r="E248" s="134"/>
      <c r="F248" s="135" t="s">
        <v>0</v>
      </c>
      <c r="H248" s="134"/>
      <c r="L248" s="132"/>
      <c r="M248" s="136"/>
      <c r="T248" s="137"/>
      <c r="U248" s="258"/>
      <c r="AT248" s="134" t="s">
        <v>926</v>
      </c>
      <c r="AU248" s="134" t="s">
        <v>829</v>
      </c>
      <c r="AV248" s="134" t="s">
        <v>824</v>
      </c>
      <c r="AW248" s="134" t="s">
        <v>838</v>
      </c>
      <c r="AX248" s="134" t="s">
        <v>818</v>
      </c>
      <c r="AY248" s="134" t="s">
        <v>858</v>
      </c>
    </row>
    <row r="249" spans="2:51" s="6" customFormat="1" ht="15.75" customHeight="1">
      <c r="B249" s="132"/>
      <c r="D249" s="133" t="s">
        <v>926</v>
      </c>
      <c r="E249" s="134"/>
      <c r="F249" s="135" t="s">
        <v>1</v>
      </c>
      <c r="H249" s="134"/>
      <c r="L249" s="132"/>
      <c r="M249" s="136"/>
      <c r="T249" s="137"/>
      <c r="U249" s="258"/>
      <c r="AT249" s="134" t="s">
        <v>926</v>
      </c>
      <c r="AU249" s="134" t="s">
        <v>829</v>
      </c>
      <c r="AV249" s="134" t="s">
        <v>824</v>
      </c>
      <c r="AW249" s="134" t="s">
        <v>838</v>
      </c>
      <c r="AX249" s="134" t="s">
        <v>818</v>
      </c>
      <c r="AY249" s="134" t="s">
        <v>858</v>
      </c>
    </row>
    <row r="250" spans="2:51" s="6" customFormat="1" ht="15.75" customHeight="1">
      <c r="B250" s="125"/>
      <c r="D250" s="133" t="s">
        <v>926</v>
      </c>
      <c r="E250" s="131"/>
      <c r="F250" s="127" t="s">
        <v>881</v>
      </c>
      <c r="H250" s="128">
        <v>8</v>
      </c>
      <c r="L250" s="125"/>
      <c r="M250" s="129"/>
      <c r="T250" s="130"/>
      <c r="U250" s="258"/>
      <c r="AT250" s="131" t="s">
        <v>926</v>
      </c>
      <c r="AU250" s="131" t="s">
        <v>829</v>
      </c>
      <c r="AV250" s="131" t="s">
        <v>828</v>
      </c>
      <c r="AW250" s="131" t="s">
        <v>838</v>
      </c>
      <c r="AX250" s="131" t="s">
        <v>818</v>
      </c>
      <c r="AY250" s="131" t="s">
        <v>858</v>
      </c>
    </row>
    <row r="251" spans="2:51" s="6" customFormat="1" ht="15.75" customHeight="1">
      <c r="B251" s="132"/>
      <c r="D251" s="133" t="s">
        <v>926</v>
      </c>
      <c r="E251" s="134"/>
      <c r="F251" s="135" t="s">
        <v>928</v>
      </c>
      <c r="H251" s="134"/>
      <c r="L251" s="132"/>
      <c r="M251" s="136"/>
      <c r="T251" s="137"/>
      <c r="U251" s="258"/>
      <c r="AT251" s="134" t="s">
        <v>926</v>
      </c>
      <c r="AU251" s="134" t="s">
        <v>829</v>
      </c>
      <c r="AV251" s="134" t="s">
        <v>824</v>
      </c>
      <c r="AW251" s="134" t="s">
        <v>838</v>
      </c>
      <c r="AX251" s="134" t="s">
        <v>818</v>
      </c>
      <c r="AY251" s="134" t="s">
        <v>858</v>
      </c>
    </row>
    <row r="252" spans="2:51" s="6" customFormat="1" ht="15.75" customHeight="1">
      <c r="B252" s="138"/>
      <c r="D252" s="133" t="s">
        <v>926</v>
      </c>
      <c r="E252" s="139"/>
      <c r="F252" s="140" t="s">
        <v>928</v>
      </c>
      <c r="H252" s="141">
        <v>8</v>
      </c>
      <c r="L252" s="138"/>
      <c r="M252" s="142"/>
      <c r="T252" s="143"/>
      <c r="U252" s="258"/>
      <c r="AT252" s="139" t="s">
        <v>926</v>
      </c>
      <c r="AU252" s="139" t="s">
        <v>829</v>
      </c>
      <c r="AV252" s="139" t="s">
        <v>863</v>
      </c>
      <c r="AW252" s="139" t="s">
        <v>838</v>
      </c>
      <c r="AX252" s="139" t="s">
        <v>824</v>
      </c>
      <c r="AY252" s="139" t="s">
        <v>858</v>
      </c>
    </row>
    <row r="253" spans="2:65" s="6" customFormat="1" ht="27" customHeight="1">
      <c r="B253" s="19"/>
      <c r="C253" s="104" t="s">
        <v>90</v>
      </c>
      <c r="D253" s="104" t="s">
        <v>859</v>
      </c>
      <c r="E253" s="105" t="s">
        <v>376</v>
      </c>
      <c r="F253" s="106" t="s">
        <v>377</v>
      </c>
      <c r="G253" s="107" t="s">
        <v>993</v>
      </c>
      <c r="H253" s="108">
        <v>4</v>
      </c>
      <c r="I253" s="109"/>
      <c r="J253" s="109">
        <f>ROUND($I$253*$H$253,2)</f>
        <v>0</v>
      </c>
      <c r="K253" s="106"/>
      <c r="L253" s="19"/>
      <c r="M253" s="110"/>
      <c r="N253" s="111" t="s">
        <v>790</v>
      </c>
      <c r="O253" s="112">
        <v>0</v>
      </c>
      <c r="P253" s="112">
        <f>$O$253*$H$253</f>
        <v>0</v>
      </c>
      <c r="Q253" s="112">
        <v>0</v>
      </c>
      <c r="R253" s="112">
        <f>$Q$253*$H$253</f>
        <v>0</v>
      </c>
      <c r="S253" s="112">
        <v>0</v>
      </c>
      <c r="T253" s="113">
        <f>$S$253*$H$253</f>
        <v>0</v>
      </c>
      <c r="U253" s="258"/>
      <c r="AR253" s="71" t="s">
        <v>863</v>
      </c>
      <c r="AT253" s="71" t="s">
        <v>859</v>
      </c>
      <c r="AU253" s="71" t="s">
        <v>829</v>
      </c>
      <c r="AY253" s="6" t="s">
        <v>858</v>
      </c>
      <c r="BE253" s="114">
        <f>IF($N$253="základní",$J$253,0)</f>
        <v>0</v>
      </c>
      <c r="BF253" s="114">
        <f>IF($N$253="snížená",$J$253,0)</f>
        <v>0</v>
      </c>
      <c r="BG253" s="114">
        <f>IF($N$253="zákl. přenesená",$J$253,0)</f>
        <v>0</v>
      </c>
      <c r="BH253" s="114">
        <f>IF($N$253="sníž. přenesená",$J$253,0)</f>
        <v>0</v>
      </c>
      <c r="BI253" s="114">
        <f>IF($N$253="nulová",$J$253,0)</f>
        <v>0</v>
      </c>
      <c r="BJ253" s="71" t="s">
        <v>828</v>
      </c>
      <c r="BK253" s="114">
        <f>ROUND($I$253*$H$253,2)</f>
        <v>0</v>
      </c>
      <c r="BL253" s="71" t="s">
        <v>863</v>
      </c>
      <c r="BM253" s="71" t="s">
        <v>90</v>
      </c>
    </row>
    <row r="254" spans="2:51" s="6" customFormat="1" ht="27" customHeight="1">
      <c r="B254" s="132"/>
      <c r="D254" s="126" t="s">
        <v>926</v>
      </c>
      <c r="E254" s="135"/>
      <c r="F254" s="135" t="s">
        <v>994</v>
      </c>
      <c r="H254" s="134"/>
      <c r="L254" s="132"/>
      <c r="M254" s="136"/>
      <c r="T254" s="137"/>
      <c r="U254" s="258"/>
      <c r="AT254" s="134" t="s">
        <v>926</v>
      </c>
      <c r="AU254" s="134" t="s">
        <v>829</v>
      </c>
      <c r="AV254" s="134" t="s">
        <v>824</v>
      </c>
      <c r="AW254" s="134" t="s">
        <v>838</v>
      </c>
      <c r="AX254" s="134" t="s">
        <v>818</v>
      </c>
      <c r="AY254" s="134" t="s">
        <v>858</v>
      </c>
    </row>
    <row r="255" spans="2:51" s="6" customFormat="1" ht="27" customHeight="1">
      <c r="B255" s="132"/>
      <c r="D255" s="133" t="s">
        <v>926</v>
      </c>
      <c r="E255" s="134"/>
      <c r="F255" s="135" t="s">
        <v>0</v>
      </c>
      <c r="H255" s="134"/>
      <c r="L255" s="132"/>
      <c r="M255" s="136"/>
      <c r="T255" s="137"/>
      <c r="U255" s="258"/>
      <c r="AT255" s="134" t="s">
        <v>926</v>
      </c>
      <c r="AU255" s="134" t="s">
        <v>829</v>
      </c>
      <c r="AV255" s="134" t="s">
        <v>824</v>
      </c>
      <c r="AW255" s="134" t="s">
        <v>838</v>
      </c>
      <c r="AX255" s="134" t="s">
        <v>818</v>
      </c>
      <c r="AY255" s="134" t="s">
        <v>858</v>
      </c>
    </row>
    <row r="256" spans="2:51" s="6" customFormat="1" ht="15.75" customHeight="1">
      <c r="B256" s="132"/>
      <c r="D256" s="133" t="s">
        <v>926</v>
      </c>
      <c r="E256" s="134"/>
      <c r="F256" s="135" t="s">
        <v>1</v>
      </c>
      <c r="H256" s="134"/>
      <c r="L256" s="132"/>
      <c r="M256" s="136"/>
      <c r="T256" s="137"/>
      <c r="U256" s="258"/>
      <c r="AT256" s="134" t="s">
        <v>926</v>
      </c>
      <c r="AU256" s="134" t="s">
        <v>829</v>
      </c>
      <c r="AV256" s="134" t="s">
        <v>824</v>
      </c>
      <c r="AW256" s="134" t="s">
        <v>838</v>
      </c>
      <c r="AX256" s="134" t="s">
        <v>818</v>
      </c>
      <c r="AY256" s="134" t="s">
        <v>858</v>
      </c>
    </row>
    <row r="257" spans="2:51" s="6" customFormat="1" ht="15.75" customHeight="1">
      <c r="B257" s="125"/>
      <c r="D257" s="133" t="s">
        <v>926</v>
      </c>
      <c r="E257" s="131"/>
      <c r="F257" s="127" t="s">
        <v>863</v>
      </c>
      <c r="H257" s="128">
        <v>4</v>
      </c>
      <c r="L257" s="125"/>
      <c r="M257" s="129"/>
      <c r="T257" s="130"/>
      <c r="U257" s="258"/>
      <c r="AT257" s="131" t="s">
        <v>926</v>
      </c>
      <c r="AU257" s="131" t="s">
        <v>829</v>
      </c>
      <c r="AV257" s="131" t="s">
        <v>828</v>
      </c>
      <c r="AW257" s="131" t="s">
        <v>838</v>
      </c>
      <c r="AX257" s="131" t="s">
        <v>818</v>
      </c>
      <c r="AY257" s="131" t="s">
        <v>858</v>
      </c>
    </row>
    <row r="258" spans="2:51" s="6" customFormat="1" ht="15.75" customHeight="1">
      <c r="B258" s="132"/>
      <c r="D258" s="133" t="s">
        <v>926</v>
      </c>
      <c r="E258" s="134"/>
      <c r="F258" s="135" t="s">
        <v>928</v>
      </c>
      <c r="H258" s="134"/>
      <c r="L258" s="132"/>
      <c r="M258" s="136"/>
      <c r="T258" s="137"/>
      <c r="U258" s="258"/>
      <c r="AT258" s="134" t="s">
        <v>926</v>
      </c>
      <c r="AU258" s="134" t="s">
        <v>829</v>
      </c>
      <c r="AV258" s="134" t="s">
        <v>824</v>
      </c>
      <c r="AW258" s="134" t="s">
        <v>838</v>
      </c>
      <c r="AX258" s="134" t="s">
        <v>818</v>
      </c>
      <c r="AY258" s="134" t="s">
        <v>858</v>
      </c>
    </row>
    <row r="259" spans="2:51" s="6" customFormat="1" ht="15.75" customHeight="1">
      <c r="B259" s="138"/>
      <c r="D259" s="133" t="s">
        <v>926</v>
      </c>
      <c r="E259" s="139"/>
      <c r="F259" s="140" t="s">
        <v>928</v>
      </c>
      <c r="H259" s="141">
        <v>4</v>
      </c>
      <c r="L259" s="138"/>
      <c r="M259" s="142"/>
      <c r="T259" s="143"/>
      <c r="U259" s="258"/>
      <c r="AT259" s="139" t="s">
        <v>926</v>
      </c>
      <c r="AU259" s="139" t="s">
        <v>829</v>
      </c>
      <c r="AV259" s="139" t="s">
        <v>863</v>
      </c>
      <c r="AW259" s="139" t="s">
        <v>838</v>
      </c>
      <c r="AX259" s="139" t="s">
        <v>824</v>
      </c>
      <c r="AY259" s="139" t="s">
        <v>858</v>
      </c>
    </row>
    <row r="260" spans="2:65" s="6" customFormat="1" ht="27" customHeight="1">
      <c r="B260" s="19"/>
      <c r="C260" s="104" t="s">
        <v>93</v>
      </c>
      <c r="D260" s="104" t="s">
        <v>859</v>
      </c>
      <c r="E260" s="105" t="s">
        <v>378</v>
      </c>
      <c r="F260" s="106" t="s">
        <v>379</v>
      </c>
      <c r="G260" s="107" t="s">
        <v>993</v>
      </c>
      <c r="H260" s="108">
        <v>2</v>
      </c>
      <c r="I260" s="109"/>
      <c r="J260" s="109">
        <f>ROUND($I$260*$H$260,2)</f>
        <v>0</v>
      </c>
      <c r="K260" s="106"/>
      <c r="L260" s="19"/>
      <c r="M260" s="110"/>
      <c r="N260" s="111" t="s">
        <v>790</v>
      </c>
      <c r="O260" s="112">
        <v>0</v>
      </c>
      <c r="P260" s="112">
        <f>$O$260*$H$260</f>
        <v>0</v>
      </c>
      <c r="Q260" s="112">
        <v>0</v>
      </c>
      <c r="R260" s="112">
        <f>$Q$260*$H$260</f>
        <v>0</v>
      </c>
      <c r="S260" s="112">
        <v>0</v>
      </c>
      <c r="T260" s="113">
        <f>$S$260*$H$260</f>
        <v>0</v>
      </c>
      <c r="U260" s="258"/>
      <c r="AR260" s="71" t="s">
        <v>863</v>
      </c>
      <c r="AT260" s="71" t="s">
        <v>859</v>
      </c>
      <c r="AU260" s="71" t="s">
        <v>829</v>
      </c>
      <c r="AY260" s="6" t="s">
        <v>858</v>
      </c>
      <c r="BE260" s="114">
        <f>IF($N$260="základní",$J$260,0)</f>
        <v>0</v>
      </c>
      <c r="BF260" s="114">
        <f>IF($N$260="snížená",$J$260,0)</f>
        <v>0</v>
      </c>
      <c r="BG260" s="114">
        <f>IF($N$260="zákl. přenesená",$J$260,0)</f>
        <v>0</v>
      </c>
      <c r="BH260" s="114">
        <f>IF($N$260="sníž. přenesená",$J$260,0)</f>
        <v>0</v>
      </c>
      <c r="BI260" s="114">
        <f>IF($N$260="nulová",$J$260,0)</f>
        <v>0</v>
      </c>
      <c r="BJ260" s="71" t="s">
        <v>828</v>
      </c>
      <c r="BK260" s="114">
        <f>ROUND($I$260*$H$260,2)</f>
        <v>0</v>
      </c>
      <c r="BL260" s="71" t="s">
        <v>863</v>
      </c>
      <c r="BM260" s="71" t="s">
        <v>93</v>
      </c>
    </row>
    <row r="261" spans="2:51" s="6" customFormat="1" ht="27" customHeight="1">
      <c r="B261" s="132"/>
      <c r="D261" s="126" t="s">
        <v>926</v>
      </c>
      <c r="E261" s="135"/>
      <c r="F261" s="135" t="s">
        <v>994</v>
      </c>
      <c r="H261" s="134"/>
      <c r="L261" s="132"/>
      <c r="M261" s="136"/>
      <c r="T261" s="137"/>
      <c r="U261" s="258"/>
      <c r="AT261" s="134" t="s">
        <v>926</v>
      </c>
      <c r="AU261" s="134" t="s">
        <v>829</v>
      </c>
      <c r="AV261" s="134" t="s">
        <v>824</v>
      </c>
      <c r="AW261" s="134" t="s">
        <v>838</v>
      </c>
      <c r="AX261" s="134" t="s">
        <v>818</v>
      </c>
      <c r="AY261" s="134" t="s">
        <v>858</v>
      </c>
    </row>
    <row r="262" spans="2:51" s="6" customFormat="1" ht="27" customHeight="1">
      <c r="B262" s="132"/>
      <c r="D262" s="133" t="s">
        <v>926</v>
      </c>
      <c r="E262" s="134"/>
      <c r="F262" s="135" t="s">
        <v>0</v>
      </c>
      <c r="H262" s="134"/>
      <c r="L262" s="132"/>
      <c r="M262" s="136"/>
      <c r="T262" s="137"/>
      <c r="U262" s="258"/>
      <c r="AT262" s="134" t="s">
        <v>926</v>
      </c>
      <c r="AU262" s="134" t="s">
        <v>829</v>
      </c>
      <c r="AV262" s="134" t="s">
        <v>824</v>
      </c>
      <c r="AW262" s="134" t="s">
        <v>838</v>
      </c>
      <c r="AX262" s="134" t="s">
        <v>818</v>
      </c>
      <c r="AY262" s="134" t="s">
        <v>858</v>
      </c>
    </row>
    <row r="263" spans="2:51" s="6" customFormat="1" ht="15.75" customHeight="1">
      <c r="B263" s="132"/>
      <c r="D263" s="133" t="s">
        <v>926</v>
      </c>
      <c r="E263" s="134"/>
      <c r="F263" s="135" t="s">
        <v>1</v>
      </c>
      <c r="H263" s="134"/>
      <c r="L263" s="132"/>
      <c r="M263" s="136"/>
      <c r="T263" s="137"/>
      <c r="U263" s="258"/>
      <c r="AT263" s="134" t="s">
        <v>926</v>
      </c>
      <c r="AU263" s="134" t="s">
        <v>829</v>
      </c>
      <c r="AV263" s="134" t="s">
        <v>824</v>
      </c>
      <c r="AW263" s="134" t="s">
        <v>838</v>
      </c>
      <c r="AX263" s="134" t="s">
        <v>818</v>
      </c>
      <c r="AY263" s="134" t="s">
        <v>858</v>
      </c>
    </row>
    <row r="264" spans="2:51" s="6" customFormat="1" ht="15.75" customHeight="1">
      <c r="B264" s="125"/>
      <c r="D264" s="133" t="s">
        <v>926</v>
      </c>
      <c r="E264" s="131"/>
      <c r="F264" s="127" t="s">
        <v>828</v>
      </c>
      <c r="H264" s="128">
        <v>2</v>
      </c>
      <c r="L264" s="125"/>
      <c r="M264" s="129"/>
      <c r="T264" s="130"/>
      <c r="U264" s="258"/>
      <c r="AT264" s="131" t="s">
        <v>926</v>
      </c>
      <c r="AU264" s="131" t="s">
        <v>829</v>
      </c>
      <c r="AV264" s="131" t="s">
        <v>828</v>
      </c>
      <c r="AW264" s="131" t="s">
        <v>838</v>
      </c>
      <c r="AX264" s="131" t="s">
        <v>818</v>
      </c>
      <c r="AY264" s="131" t="s">
        <v>858</v>
      </c>
    </row>
    <row r="265" spans="2:51" s="6" customFormat="1" ht="15.75" customHeight="1">
      <c r="B265" s="132"/>
      <c r="D265" s="133" t="s">
        <v>926</v>
      </c>
      <c r="E265" s="134"/>
      <c r="F265" s="135" t="s">
        <v>928</v>
      </c>
      <c r="H265" s="134"/>
      <c r="L265" s="132"/>
      <c r="M265" s="136"/>
      <c r="T265" s="137"/>
      <c r="U265" s="258"/>
      <c r="AT265" s="134" t="s">
        <v>926</v>
      </c>
      <c r="AU265" s="134" t="s">
        <v>829</v>
      </c>
      <c r="AV265" s="134" t="s">
        <v>824</v>
      </c>
      <c r="AW265" s="134" t="s">
        <v>838</v>
      </c>
      <c r="AX265" s="134" t="s">
        <v>818</v>
      </c>
      <c r="AY265" s="134" t="s">
        <v>858</v>
      </c>
    </row>
    <row r="266" spans="2:51" s="6" customFormat="1" ht="15.75" customHeight="1">
      <c r="B266" s="138"/>
      <c r="D266" s="133" t="s">
        <v>926</v>
      </c>
      <c r="E266" s="139"/>
      <c r="F266" s="140" t="s">
        <v>928</v>
      </c>
      <c r="H266" s="141">
        <v>2</v>
      </c>
      <c r="L266" s="138"/>
      <c r="M266" s="142"/>
      <c r="T266" s="143"/>
      <c r="U266" s="258"/>
      <c r="AT266" s="139" t="s">
        <v>926</v>
      </c>
      <c r="AU266" s="139" t="s">
        <v>829</v>
      </c>
      <c r="AV266" s="139" t="s">
        <v>863</v>
      </c>
      <c r="AW266" s="139" t="s">
        <v>838</v>
      </c>
      <c r="AX266" s="139" t="s">
        <v>824</v>
      </c>
      <c r="AY266" s="139" t="s">
        <v>858</v>
      </c>
    </row>
    <row r="267" spans="2:65" s="6" customFormat="1" ht="15.75" customHeight="1">
      <c r="B267" s="19"/>
      <c r="C267" s="104" t="s">
        <v>97</v>
      </c>
      <c r="D267" s="104" t="s">
        <v>859</v>
      </c>
      <c r="E267" s="105" t="s">
        <v>380</v>
      </c>
      <c r="F267" s="106" t="s">
        <v>381</v>
      </c>
      <c r="G267" s="107" t="s">
        <v>993</v>
      </c>
      <c r="H267" s="108">
        <v>6</v>
      </c>
      <c r="I267" s="109"/>
      <c r="J267" s="109">
        <f>ROUND($I$267*$H$267,2)</f>
        <v>0</v>
      </c>
      <c r="K267" s="106"/>
      <c r="L267" s="19"/>
      <c r="M267" s="110"/>
      <c r="N267" s="111" t="s">
        <v>790</v>
      </c>
      <c r="O267" s="112">
        <v>0</v>
      </c>
      <c r="P267" s="112">
        <f>$O$267*$H$267</f>
        <v>0</v>
      </c>
      <c r="Q267" s="112">
        <v>0</v>
      </c>
      <c r="R267" s="112">
        <f>$Q$267*$H$267</f>
        <v>0</v>
      </c>
      <c r="S267" s="112">
        <v>0</v>
      </c>
      <c r="T267" s="113">
        <f>$S$267*$H$267</f>
        <v>0</v>
      </c>
      <c r="U267" s="258"/>
      <c r="AR267" s="71" t="s">
        <v>863</v>
      </c>
      <c r="AT267" s="71" t="s">
        <v>859</v>
      </c>
      <c r="AU267" s="71" t="s">
        <v>829</v>
      </c>
      <c r="AY267" s="6" t="s">
        <v>858</v>
      </c>
      <c r="BE267" s="114">
        <f>IF($N$267="základní",$J$267,0)</f>
        <v>0</v>
      </c>
      <c r="BF267" s="114">
        <f>IF($N$267="snížená",$J$267,0)</f>
        <v>0</v>
      </c>
      <c r="BG267" s="114">
        <f>IF($N$267="zákl. přenesená",$J$267,0)</f>
        <v>0</v>
      </c>
      <c r="BH267" s="114">
        <f>IF($N$267="sníž. přenesená",$J$267,0)</f>
        <v>0</v>
      </c>
      <c r="BI267" s="114">
        <f>IF($N$267="nulová",$J$267,0)</f>
        <v>0</v>
      </c>
      <c r="BJ267" s="71" t="s">
        <v>828</v>
      </c>
      <c r="BK267" s="114">
        <f>ROUND($I$267*$H$267,2)</f>
        <v>0</v>
      </c>
      <c r="BL267" s="71" t="s">
        <v>863</v>
      </c>
      <c r="BM267" s="71" t="s">
        <v>97</v>
      </c>
    </row>
    <row r="268" spans="2:51" s="6" customFormat="1" ht="27" customHeight="1">
      <c r="B268" s="132"/>
      <c r="D268" s="126" t="s">
        <v>926</v>
      </c>
      <c r="E268" s="135"/>
      <c r="F268" s="135" t="s">
        <v>994</v>
      </c>
      <c r="H268" s="134"/>
      <c r="L268" s="132"/>
      <c r="M268" s="136"/>
      <c r="T268" s="137"/>
      <c r="U268" s="258"/>
      <c r="AT268" s="134" t="s">
        <v>926</v>
      </c>
      <c r="AU268" s="134" t="s">
        <v>829</v>
      </c>
      <c r="AV268" s="134" t="s">
        <v>824</v>
      </c>
      <c r="AW268" s="134" t="s">
        <v>838</v>
      </c>
      <c r="AX268" s="134" t="s">
        <v>818</v>
      </c>
      <c r="AY268" s="134" t="s">
        <v>858</v>
      </c>
    </row>
    <row r="269" spans="2:51" s="6" customFormat="1" ht="27" customHeight="1">
      <c r="B269" s="132"/>
      <c r="D269" s="133" t="s">
        <v>926</v>
      </c>
      <c r="E269" s="134"/>
      <c r="F269" s="135" t="s">
        <v>0</v>
      </c>
      <c r="H269" s="134"/>
      <c r="L269" s="132"/>
      <c r="M269" s="136"/>
      <c r="T269" s="137"/>
      <c r="U269" s="258"/>
      <c r="AT269" s="134" t="s">
        <v>926</v>
      </c>
      <c r="AU269" s="134" t="s">
        <v>829</v>
      </c>
      <c r="AV269" s="134" t="s">
        <v>824</v>
      </c>
      <c r="AW269" s="134" t="s">
        <v>838</v>
      </c>
      <c r="AX269" s="134" t="s">
        <v>818</v>
      </c>
      <c r="AY269" s="134" t="s">
        <v>858</v>
      </c>
    </row>
    <row r="270" spans="2:51" s="6" customFormat="1" ht="15.75" customHeight="1">
      <c r="B270" s="132"/>
      <c r="D270" s="133" t="s">
        <v>926</v>
      </c>
      <c r="E270" s="134"/>
      <c r="F270" s="135" t="s">
        <v>1</v>
      </c>
      <c r="H270" s="134"/>
      <c r="L270" s="132"/>
      <c r="M270" s="136"/>
      <c r="T270" s="137"/>
      <c r="U270" s="258"/>
      <c r="AT270" s="134" t="s">
        <v>926</v>
      </c>
      <c r="AU270" s="134" t="s">
        <v>829</v>
      </c>
      <c r="AV270" s="134" t="s">
        <v>824</v>
      </c>
      <c r="AW270" s="134" t="s">
        <v>838</v>
      </c>
      <c r="AX270" s="134" t="s">
        <v>818</v>
      </c>
      <c r="AY270" s="134" t="s">
        <v>858</v>
      </c>
    </row>
    <row r="271" spans="2:51" s="6" customFormat="1" ht="15.75" customHeight="1">
      <c r="B271" s="125"/>
      <c r="D271" s="133" t="s">
        <v>926</v>
      </c>
      <c r="E271" s="131"/>
      <c r="F271" s="127" t="s">
        <v>875</v>
      </c>
      <c r="H271" s="128">
        <v>6</v>
      </c>
      <c r="L271" s="125"/>
      <c r="M271" s="129"/>
      <c r="T271" s="130"/>
      <c r="U271" s="258"/>
      <c r="AT271" s="131" t="s">
        <v>926</v>
      </c>
      <c r="AU271" s="131" t="s">
        <v>829</v>
      </c>
      <c r="AV271" s="131" t="s">
        <v>828</v>
      </c>
      <c r="AW271" s="131" t="s">
        <v>838</v>
      </c>
      <c r="AX271" s="131" t="s">
        <v>818</v>
      </c>
      <c r="AY271" s="131" t="s">
        <v>858</v>
      </c>
    </row>
    <row r="272" spans="2:51" s="6" customFormat="1" ht="15.75" customHeight="1">
      <c r="B272" s="132"/>
      <c r="D272" s="133" t="s">
        <v>926</v>
      </c>
      <c r="E272" s="134"/>
      <c r="F272" s="135" t="s">
        <v>928</v>
      </c>
      <c r="H272" s="134"/>
      <c r="L272" s="132"/>
      <c r="M272" s="136"/>
      <c r="T272" s="137"/>
      <c r="U272" s="258"/>
      <c r="AT272" s="134" t="s">
        <v>926</v>
      </c>
      <c r="AU272" s="134" t="s">
        <v>829</v>
      </c>
      <c r="AV272" s="134" t="s">
        <v>824</v>
      </c>
      <c r="AW272" s="134" t="s">
        <v>838</v>
      </c>
      <c r="AX272" s="134" t="s">
        <v>818</v>
      </c>
      <c r="AY272" s="134" t="s">
        <v>858</v>
      </c>
    </row>
    <row r="273" spans="2:51" s="6" customFormat="1" ht="15.75" customHeight="1">
      <c r="B273" s="138"/>
      <c r="D273" s="133" t="s">
        <v>926</v>
      </c>
      <c r="E273" s="139"/>
      <c r="F273" s="140" t="s">
        <v>928</v>
      </c>
      <c r="H273" s="141">
        <v>6</v>
      </c>
      <c r="L273" s="138"/>
      <c r="M273" s="142"/>
      <c r="T273" s="143"/>
      <c r="U273" s="258"/>
      <c r="AT273" s="139" t="s">
        <v>926</v>
      </c>
      <c r="AU273" s="139" t="s">
        <v>829</v>
      </c>
      <c r="AV273" s="139" t="s">
        <v>863</v>
      </c>
      <c r="AW273" s="139" t="s">
        <v>838</v>
      </c>
      <c r="AX273" s="139" t="s">
        <v>824</v>
      </c>
      <c r="AY273" s="139" t="s">
        <v>858</v>
      </c>
    </row>
    <row r="274" spans="2:65" s="6" customFormat="1" ht="15.75" customHeight="1">
      <c r="B274" s="19"/>
      <c r="C274" s="104" t="s">
        <v>100</v>
      </c>
      <c r="D274" s="104" t="s">
        <v>859</v>
      </c>
      <c r="E274" s="105" t="s">
        <v>382</v>
      </c>
      <c r="F274" s="106" t="s">
        <v>383</v>
      </c>
      <c r="G274" s="107" t="s">
        <v>921</v>
      </c>
      <c r="H274" s="108">
        <v>5.8</v>
      </c>
      <c r="I274" s="109"/>
      <c r="J274" s="109">
        <f>ROUND($I$274*$H$274,2)</f>
        <v>0</v>
      </c>
      <c r="K274" s="106"/>
      <c r="L274" s="19"/>
      <c r="M274" s="110"/>
      <c r="N274" s="111" t="s">
        <v>790</v>
      </c>
      <c r="O274" s="112">
        <v>0</v>
      </c>
      <c r="P274" s="112">
        <f>$O$274*$H$274</f>
        <v>0</v>
      </c>
      <c r="Q274" s="112">
        <v>0</v>
      </c>
      <c r="R274" s="112">
        <f>$Q$274*$H$274</f>
        <v>0</v>
      </c>
      <c r="S274" s="112">
        <v>0</v>
      </c>
      <c r="T274" s="113">
        <f>$S$274*$H$274</f>
        <v>0</v>
      </c>
      <c r="U274" s="258"/>
      <c r="AR274" s="71" t="s">
        <v>863</v>
      </c>
      <c r="AT274" s="71" t="s">
        <v>859</v>
      </c>
      <c r="AU274" s="71" t="s">
        <v>829</v>
      </c>
      <c r="AY274" s="6" t="s">
        <v>858</v>
      </c>
      <c r="BE274" s="114">
        <f>IF($N$274="základní",$J$274,0)</f>
        <v>0</v>
      </c>
      <c r="BF274" s="114">
        <f>IF($N$274="snížená",$J$274,0)</f>
        <v>0</v>
      </c>
      <c r="BG274" s="114">
        <f>IF($N$274="zákl. přenesená",$J$274,0)</f>
        <v>0</v>
      </c>
      <c r="BH274" s="114">
        <f>IF($N$274="sníž. přenesená",$J$274,0)</f>
        <v>0</v>
      </c>
      <c r="BI274" s="114">
        <f>IF($N$274="nulová",$J$274,0)</f>
        <v>0</v>
      </c>
      <c r="BJ274" s="71" t="s">
        <v>828</v>
      </c>
      <c r="BK274" s="114">
        <f>ROUND($I$274*$H$274,2)</f>
        <v>0</v>
      </c>
      <c r="BL274" s="71" t="s">
        <v>863</v>
      </c>
      <c r="BM274" s="71" t="s">
        <v>100</v>
      </c>
    </row>
    <row r="275" spans="2:51" s="6" customFormat="1" ht="15.75" customHeight="1">
      <c r="B275" s="132"/>
      <c r="D275" s="126" t="s">
        <v>926</v>
      </c>
      <c r="E275" s="135"/>
      <c r="F275" s="135" t="s">
        <v>962</v>
      </c>
      <c r="H275" s="134"/>
      <c r="L275" s="132"/>
      <c r="M275" s="136"/>
      <c r="T275" s="137"/>
      <c r="U275" s="258"/>
      <c r="AT275" s="134" t="s">
        <v>926</v>
      </c>
      <c r="AU275" s="134" t="s">
        <v>829</v>
      </c>
      <c r="AV275" s="134" t="s">
        <v>824</v>
      </c>
      <c r="AW275" s="134" t="s">
        <v>838</v>
      </c>
      <c r="AX275" s="134" t="s">
        <v>818</v>
      </c>
      <c r="AY275" s="134" t="s">
        <v>858</v>
      </c>
    </row>
    <row r="276" spans="2:51" s="6" customFormat="1" ht="15.75" customHeight="1">
      <c r="B276" s="125"/>
      <c r="D276" s="133" t="s">
        <v>926</v>
      </c>
      <c r="E276" s="131"/>
      <c r="F276" s="127" t="s">
        <v>384</v>
      </c>
      <c r="H276" s="128">
        <v>5.8</v>
      </c>
      <c r="L276" s="125"/>
      <c r="M276" s="129"/>
      <c r="T276" s="130"/>
      <c r="U276" s="258"/>
      <c r="AT276" s="131" t="s">
        <v>926</v>
      </c>
      <c r="AU276" s="131" t="s">
        <v>829</v>
      </c>
      <c r="AV276" s="131" t="s">
        <v>828</v>
      </c>
      <c r="AW276" s="131" t="s">
        <v>838</v>
      </c>
      <c r="AX276" s="131" t="s">
        <v>818</v>
      </c>
      <c r="AY276" s="131" t="s">
        <v>858</v>
      </c>
    </row>
    <row r="277" spans="2:51" s="6" customFormat="1" ht="15.75" customHeight="1">
      <c r="B277" s="132"/>
      <c r="D277" s="133" t="s">
        <v>926</v>
      </c>
      <c r="E277" s="134"/>
      <c r="F277" s="135" t="s">
        <v>928</v>
      </c>
      <c r="H277" s="134"/>
      <c r="L277" s="132"/>
      <c r="M277" s="136"/>
      <c r="T277" s="137"/>
      <c r="U277" s="258"/>
      <c r="AT277" s="134" t="s">
        <v>926</v>
      </c>
      <c r="AU277" s="134" t="s">
        <v>829</v>
      </c>
      <c r="AV277" s="134" t="s">
        <v>824</v>
      </c>
      <c r="AW277" s="134" t="s">
        <v>838</v>
      </c>
      <c r="AX277" s="134" t="s">
        <v>818</v>
      </c>
      <c r="AY277" s="134" t="s">
        <v>858</v>
      </c>
    </row>
    <row r="278" spans="2:51" s="6" customFormat="1" ht="15.75" customHeight="1">
      <c r="B278" s="138"/>
      <c r="D278" s="133" t="s">
        <v>926</v>
      </c>
      <c r="E278" s="139"/>
      <c r="F278" s="140" t="s">
        <v>928</v>
      </c>
      <c r="H278" s="141">
        <v>5.8</v>
      </c>
      <c r="L278" s="138"/>
      <c r="M278" s="142"/>
      <c r="T278" s="143"/>
      <c r="U278" s="258"/>
      <c r="AT278" s="139" t="s">
        <v>926</v>
      </c>
      <c r="AU278" s="139" t="s">
        <v>829</v>
      </c>
      <c r="AV278" s="139" t="s">
        <v>863</v>
      </c>
      <c r="AW278" s="139" t="s">
        <v>838</v>
      </c>
      <c r="AX278" s="139" t="s">
        <v>824</v>
      </c>
      <c r="AY278" s="139" t="s">
        <v>858</v>
      </c>
    </row>
    <row r="279" spans="2:65" s="6" customFormat="1" ht="15.75" customHeight="1">
      <c r="B279" s="19"/>
      <c r="C279" s="104" t="s">
        <v>104</v>
      </c>
      <c r="D279" s="104" t="s">
        <v>859</v>
      </c>
      <c r="E279" s="105" t="s">
        <v>385</v>
      </c>
      <c r="F279" s="106" t="s">
        <v>386</v>
      </c>
      <c r="G279" s="107" t="s">
        <v>921</v>
      </c>
      <c r="H279" s="108">
        <v>455</v>
      </c>
      <c r="I279" s="109"/>
      <c r="J279" s="109">
        <f>ROUND($I$279*$H$279,2)</f>
        <v>0</v>
      </c>
      <c r="K279" s="106"/>
      <c r="L279" s="19"/>
      <c r="M279" s="110"/>
      <c r="N279" s="111" t="s">
        <v>790</v>
      </c>
      <c r="O279" s="112">
        <v>0</v>
      </c>
      <c r="P279" s="112">
        <f>$O$279*$H$279</f>
        <v>0</v>
      </c>
      <c r="Q279" s="112">
        <v>0</v>
      </c>
      <c r="R279" s="112">
        <f>$Q$279*$H$279</f>
        <v>0</v>
      </c>
      <c r="S279" s="112">
        <v>0</v>
      </c>
      <c r="T279" s="113">
        <f>$S$279*$H$279</f>
        <v>0</v>
      </c>
      <c r="U279" s="258"/>
      <c r="AR279" s="71" t="s">
        <v>863</v>
      </c>
      <c r="AT279" s="71" t="s">
        <v>859</v>
      </c>
      <c r="AU279" s="71" t="s">
        <v>829</v>
      </c>
      <c r="AY279" s="6" t="s">
        <v>858</v>
      </c>
      <c r="BE279" s="114">
        <f>IF($N$279="základní",$J$279,0)</f>
        <v>0</v>
      </c>
      <c r="BF279" s="114">
        <f>IF($N$279="snížená",$J$279,0)</f>
        <v>0</v>
      </c>
      <c r="BG279" s="114">
        <f>IF($N$279="zákl. přenesená",$J$279,0)</f>
        <v>0</v>
      </c>
      <c r="BH279" s="114">
        <f>IF($N$279="sníž. přenesená",$J$279,0)</f>
        <v>0</v>
      </c>
      <c r="BI279" s="114">
        <f>IF($N$279="nulová",$J$279,0)</f>
        <v>0</v>
      </c>
      <c r="BJ279" s="71" t="s">
        <v>828</v>
      </c>
      <c r="BK279" s="114">
        <f>ROUND($I$279*$H$279,2)</f>
        <v>0</v>
      </c>
      <c r="BL279" s="71" t="s">
        <v>863</v>
      </c>
      <c r="BM279" s="71" t="s">
        <v>104</v>
      </c>
    </row>
    <row r="280" spans="2:51" s="6" customFormat="1" ht="15.75" customHeight="1">
      <c r="B280" s="132"/>
      <c r="D280" s="126" t="s">
        <v>926</v>
      </c>
      <c r="E280" s="135"/>
      <c r="F280" s="135" t="s">
        <v>962</v>
      </c>
      <c r="H280" s="134"/>
      <c r="L280" s="132"/>
      <c r="M280" s="136"/>
      <c r="T280" s="137"/>
      <c r="U280" s="258"/>
      <c r="AT280" s="134" t="s">
        <v>926</v>
      </c>
      <c r="AU280" s="134" t="s">
        <v>829</v>
      </c>
      <c r="AV280" s="134" t="s">
        <v>824</v>
      </c>
      <c r="AW280" s="134" t="s">
        <v>838</v>
      </c>
      <c r="AX280" s="134" t="s">
        <v>818</v>
      </c>
      <c r="AY280" s="134" t="s">
        <v>858</v>
      </c>
    </row>
    <row r="281" spans="2:51" s="6" customFormat="1" ht="15.75" customHeight="1">
      <c r="B281" s="132"/>
      <c r="D281" s="133" t="s">
        <v>926</v>
      </c>
      <c r="E281" s="134"/>
      <c r="F281" s="135" t="s">
        <v>387</v>
      </c>
      <c r="H281" s="134"/>
      <c r="L281" s="132"/>
      <c r="M281" s="136"/>
      <c r="T281" s="137"/>
      <c r="U281" s="258"/>
      <c r="AT281" s="134" t="s">
        <v>926</v>
      </c>
      <c r="AU281" s="134" t="s">
        <v>829</v>
      </c>
      <c r="AV281" s="134" t="s">
        <v>824</v>
      </c>
      <c r="AW281" s="134" t="s">
        <v>838</v>
      </c>
      <c r="AX281" s="134" t="s">
        <v>818</v>
      </c>
      <c r="AY281" s="134" t="s">
        <v>858</v>
      </c>
    </row>
    <row r="282" spans="2:51" s="6" customFormat="1" ht="15.75" customHeight="1">
      <c r="B282" s="132"/>
      <c r="D282" s="133" t="s">
        <v>926</v>
      </c>
      <c r="E282" s="134"/>
      <c r="F282" s="135" t="s">
        <v>388</v>
      </c>
      <c r="H282" s="134"/>
      <c r="L282" s="132"/>
      <c r="M282" s="136"/>
      <c r="T282" s="137"/>
      <c r="U282" s="258"/>
      <c r="AT282" s="134" t="s">
        <v>926</v>
      </c>
      <c r="AU282" s="134" t="s">
        <v>829</v>
      </c>
      <c r="AV282" s="134" t="s">
        <v>824</v>
      </c>
      <c r="AW282" s="134" t="s">
        <v>838</v>
      </c>
      <c r="AX282" s="134" t="s">
        <v>818</v>
      </c>
      <c r="AY282" s="134" t="s">
        <v>858</v>
      </c>
    </row>
    <row r="283" spans="2:51" s="6" customFormat="1" ht="15.75" customHeight="1">
      <c r="B283" s="125"/>
      <c r="D283" s="133" t="s">
        <v>926</v>
      </c>
      <c r="E283" s="131"/>
      <c r="F283" s="127" t="s">
        <v>389</v>
      </c>
      <c r="H283" s="128">
        <v>455</v>
      </c>
      <c r="L283" s="125"/>
      <c r="M283" s="129"/>
      <c r="T283" s="130"/>
      <c r="U283" s="258"/>
      <c r="AT283" s="131" t="s">
        <v>926</v>
      </c>
      <c r="AU283" s="131" t="s">
        <v>829</v>
      </c>
      <c r="AV283" s="131" t="s">
        <v>828</v>
      </c>
      <c r="AW283" s="131" t="s">
        <v>838</v>
      </c>
      <c r="AX283" s="131" t="s">
        <v>818</v>
      </c>
      <c r="AY283" s="131" t="s">
        <v>858</v>
      </c>
    </row>
    <row r="284" spans="2:51" s="6" customFormat="1" ht="15.75" customHeight="1">
      <c r="B284" s="132"/>
      <c r="D284" s="133" t="s">
        <v>926</v>
      </c>
      <c r="E284" s="134"/>
      <c r="F284" s="135" t="s">
        <v>928</v>
      </c>
      <c r="H284" s="134"/>
      <c r="L284" s="132"/>
      <c r="M284" s="136"/>
      <c r="T284" s="137"/>
      <c r="U284" s="258"/>
      <c r="AT284" s="134" t="s">
        <v>926</v>
      </c>
      <c r="AU284" s="134" t="s">
        <v>829</v>
      </c>
      <c r="AV284" s="134" t="s">
        <v>824</v>
      </c>
      <c r="AW284" s="134" t="s">
        <v>838</v>
      </c>
      <c r="AX284" s="134" t="s">
        <v>818</v>
      </c>
      <c r="AY284" s="134" t="s">
        <v>858</v>
      </c>
    </row>
    <row r="285" spans="2:51" s="6" customFormat="1" ht="15.75" customHeight="1">
      <c r="B285" s="138"/>
      <c r="D285" s="133" t="s">
        <v>926</v>
      </c>
      <c r="E285" s="139"/>
      <c r="F285" s="140" t="s">
        <v>928</v>
      </c>
      <c r="H285" s="141">
        <v>455</v>
      </c>
      <c r="L285" s="138"/>
      <c r="M285" s="142"/>
      <c r="T285" s="143"/>
      <c r="U285" s="258"/>
      <c r="AT285" s="139" t="s">
        <v>926</v>
      </c>
      <c r="AU285" s="139" t="s">
        <v>829</v>
      </c>
      <c r="AV285" s="139" t="s">
        <v>863</v>
      </c>
      <c r="AW285" s="139" t="s">
        <v>838</v>
      </c>
      <c r="AX285" s="139" t="s">
        <v>824</v>
      </c>
      <c r="AY285" s="139" t="s">
        <v>858</v>
      </c>
    </row>
    <row r="286" spans="2:65" s="6" customFormat="1" ht="15.75" customHeight="1">
      <c r="B286" s="19"/>
      <c r="C286" s="104" t="s">
        <v>108</v>
      </c>
      <c r="D286" s="104" t="s">
        <v>859</v>
      </c>
      <c r="E286" s="105" t="s">
        <v>390</v>
      </c>
      <c r="F286" s="106" t="s">
        <v>391</v>
      </c>
      <c r="G286" s="107" t="s">
        <v>862</v>
      </c>
      <c r="H286" s="108">
        <v>2</v>
      </c>
      <c r="I286" s="109"/>
      <c r="J286" s="109">
        <f>ROUND($I$286*$H$286,2)</f>
        <v>0</v>
      </c>
      <c r="K286" s="106"/>
      <c r="L286" s="19"/>
      <c r="M286" s="110"/>
      <c r="N286" s="111" t="s">
        <v>790</v>
      </c>
      <c r="O286" s="112">
        <v>0</v>
      </c>
      <c r="P286" s="112">
        <f>$O$286*$H$286</f>
        <v>0</v>
      </c>
      <c r="Q286" s="112">
        <v>0</v>
      </c>
      <c r="R286" s="112">
        <f>$Q$286*$H$286</f>
        <v>0</v>
      </c>
      <c r="S286" s="112">
        <v>0</v>
      </c>
      <c r="T286" s="113">
        <f>$S$286*$H$286</f>
        <v>0</v>
      </c>
      <c r="U286" s="258"/>
      <c r="AR286" s="71" t="s">
        <v>863</v>
      </c>
      <c r="AT286" s="71" t="s">
        <v>859</v>
      </c>
      <c r="AU286" s="71" t="s">
        <v>829</v>
      </c>
      <c r="AY286" s="6" t="s">
        <v>858</v>
      </c>
      <c r="BE286" s="114">
        <f>IF($N$286="základní",$J$286,0)</f>
        <v>0</v>
      </c>
      <c r="BF286" s="114">
        <f>IF($N$286="snížená",$J$286,0)</f>
        <v>0</v>
      </c>
      <c r="BG286" s="114">
        <f>IF($N$286="zákl. přenesená",$J$286,0)</f>
        <v>0</v>
      </c>
      <c r="BH286" s="114">
        <f>IF($N$286="sníž. přenesená",$J$286,0)</f>
        <v>0</v>
      </c>
      <c r="BI286" s="114">
        <f>IF($N$286="nulová",$J$286,0)</f>
        <v>0</v>
      </c>
      <c r="BJ286" s="71" t="s">
        <v>828</v>
      </c>
      <c r="BK286" s="114">
        <f>ROUND($I$286*$H$286,2)</f>
        <v>0</v>
      </c>
      <c r="BL286" s="71" t="s">
        <v>863</v>
      </c>
      <c r="BM286" s="71" t="s">
        <v>108</v>
      </c>
    </row>
    <row r="287" spans="2:51" s="6" customFormat="1" ht="15.75" customHeight="1">
      <c r="B287" s="132"/>
      <c r="D287" s="126" t="s">
        <v>926</v>
      </c>
      <c r="E287" s="135"/>
      <c r="F287" s="135" t="s">
        <v>962</v>
      </c>
      <c r="H287" s="134"/>
      <c r="L287" s="132"/>
      <c r="M287" s="136"/>
      <c r="T287" s="137"/>
      <c r="U287" s="258"/>
      <c r="AT287" s="134" t="s">
        <v>926</v>
      </c>
      <c r="AU287" s="134" t="s">
        <v>829</v>
      </c>
      <c r="AV287" s="134" t="s">
        <v>824</v>
      </c>
      <c r="AW287" s="134" t="s">
        <v>838</v>
      </c>
      <c r="AX287" s="134" t="s">
        <v>818</v>
      </c>
      <c r="AY287" s="134" t="s">
        <v>858</v>
      </c>
    </row>
    <row r="288" spans="2:51" s="6" customFormat="1" ht="15.75" customHeight="1">
      <c r="B288" s="125"/>
      <c r="D288" s="133" t="s">
        <v>926</v>
      </c>
      <c r="E288" s="131"/>
      <c r="F288" s="127" t="s">
        <v>392</v>
      </c>
      <c r="H288" s="128">
        <v>2</v>
      </c>
      <c r="L288" s="125"/>
      <c r="M288" s="129"/>
      <c r="T288" s="130"/>
      <c r="U288" s="258"/>
      <c r="AT288" s="131" t="s">
        <v>926</v>
      </c>
      <c r="AU288" s="131" t="s">
        <v>829</v>
      </c>
      <c r="AV288" s="131" t="s">
        <v>828</v>
      </c>
      <c r="AW288" s="131" t="s">
        <v>838</v>
      </c>
      <c r="AX288" s="131" t="s">
        <v>818</v>
      </c>
      <c r="AY288" s="131" t="s">
        <v>858</v>
      </c>
    </row>
    <row r="289" spans="2:51" s="6" customFormat="1" ht="15.75" customHeight="1">
      <c r="B289" s="132"/>
      <c r="D289" s="133" t="s">
        <v>926</v>
      </c>
      <c r="E289" s="134"/>
      <c r="F289" s="135" t="s">
        <v>928</v>
      </c>
      <c r="H289" s="134"/>
      <c r="L289" s="132"/>
      <c r="M289" s="136"/>
      <c r="T289" s="137"/>
      <c r="U289" s="258"/>
      <c r="AT289" s="134" t="s">
        <v>926</v>
      </c>
      <c r="AU289" s="134" t="s">
        <v>829</v>
      </c>
      <c r="AV289" s="134" t="s">
        <v>824</v>
      </c>
      <c r="AW289" s="134" t="s">
        <v>838</v>
      </c>
      <c r="AX289" s="134" t="s">
        <v>818</v>
      </c>
      <c r="AY289" s="134" t="s">
        <v>858</v>
      </c>
    </row>
    <row r="290" spans="2:51" s="6" customFormat="1" ht="15.75" customHeight="1">
      <c r="B290" s="138"/>
      <c r="D290" s="133" t="s">
        <v>926</v>
      </c>
      <c r="E290" s="139"/>
      <c r="F290" s="140" t="s">
        <v>928</v>
      </c>
      <c r="H290" s="141">
        <v>2</v>
      </c>
      <c r="L290" s="138"/>
      <c r="M290" s="142"/>
      <c r="T290" s="143"/>
      <c r="U290" s="258"/>
      <c r="AT290" s="139" t="s">
        <v>926</v>
      </c>
      <c r="AU290" s="139" t="s">
        <v>829</v>
      </c>
      <c r="AV290" s="139" t="s">
        <v>863</v>
      </c>
      <c r="AW290" s="139" t="s">
        <v>838</v>
      </c>
      <c r="AX290" s="139" t="s">
        <v>824</v>
      </c>
      <c r="AY290" s="139" t="s">
        <v>858</v>
      </c>
    </row>
    <row r="291" spans="2:65" s="6" customFormat="1" ht="15.75" customHeight="1">
      <c r="B291" s="19"/>
      <c r="C291" s="104" t="s">
        <v>112</v>
      </c>
      <c r="D291" s="104" t="s">
        <v>859</v>
      </c>
      <c r="E291" s="105" t="s">
        <v>393</v>
      </c>
      <c r="F291" s="106" t="s">
        <v>394</v>
      </c>
      <c r="G291" s="107" t="s">
        <v>862</v>
      </c>
      <c r="H291" s="108">
        <v>2</v>
      </c>
      <c r="I291" s="109"/>
      <c r="J291" s="109">
        <f>ROUND($I$291*$H$291,2)</f>
        <v>0</v>
      </c>
      <c r="K291" s="106"/>
      <c r="L291" s="19"/>
      <c r="M291" s="110"/>
      <c r="N291" s="111" t="s">
        <v>790</v>
      </c>
      <c r="O291" s="112">
        <v>0</v>
      </c>
      <c r="P291" s="112">
        <f>$O$291*$H$291</f>
        <v>0</v>
      </c>
      <c r="Q291" s="112">
        <v>0</v>
      </c>
      <c r="R291" s="112">
        <f>$Q$291*$H$291</f>
        <v>0</v>
      </c>
      <c r="S291" s="112">
        <v>0</v>
      </c>
      <c r="T291" s="113">
        <f>$S$291*$H$291</f>
        <v>0</v>
      </c>
      <c r="U291" s="258"/>
      <c r="AR291" s="71" t="s">
        <v>863</v>
      </c>
      <c r="AT291" s="71" t="s">
        <v>859</v>
      </c>
      <c r="AU291" s="71" t="s">
        <v>829</v>
      </c>
      <c r="AY291" s="6" t="s">
        <v>858</v>
      </c>
      <c r="BE291" s="114">
        <f>IF($N$291="základní",$J$291,0)</f>
        <v>0</v>
      </c>
      <c r="BF291" s="114">
        <f>IF($N$291="snížená",$J$291,0)</f>
        <v>0</v>
      </c>
      <c r="BG291" s="114">
        <f>IF($N$291="zákl. přenesená",$J$291,0)</f>
        <v>0</v>
      </c>
      <c r="BH291" s="114">
        <f>IF($N$291="sníž. přenesená",$J$291,0)</f>
        <v>0</v>
      </c>
      <c r="BI291" s="114">
        <f>IF($N$291="nulová",$J$291,0)</f>
        <v>0</v>
      </c>
      <c r="BJ291" s="71" t="s">
        <v>828</v>
      </c>
      <c r="BK291" s="114">
        <f>ROUND($I$291*$H$291,2)</f>
        <v>0</v>
      </c>
      <c r="BL291" s="71" t="s">
        <v>863</v>
      </c>
      <c r="BM291" s="71" t="s">
        <v>112</v>
      </c>
    </row>
    <row r="292" spans="2:51" s="6" customFormat="1" ht="15.75" customHeight="1">
      <c r="B292" s="132"/>
      <c r="D292" s="126" t="s">
        <v>926</v>
      </c>
      <c r="E292" s="135"/>
      <c r="F292" s="135" t="s">
        <v>962</v>
      </c>
      <c r="H292" s="134"/>
      <c r="L292" s="132"/>
      <c r="M292" s="136"/>
      <c r="T292" s="137"/>
      <c r="U292" s="258"/>
      <c r="AT292" s="134" t="s">
        <v>926</v>
      </c>
      <c r="AU292" s="134" t="s">
        <v>829</v>
      </c>
      <c r="AV292" s="134" t="s">
        <v>824</v>
      </c>
      <c r="AW292" s="134" t="s">
        <v>838</v>
      </c>
      <c r="AX292" s="134" t="s">
        <v>818</v>
      </c>
      <c r="AY292" s="134" t="s">
        <v>858</v>
      </c>
    </row>
    <row r="293" spans="2:51" s="6" customFormat="1" ht="15.75" customHeight="1">
      <c r="B293" s="125"/>
      <c r="D293" s="133" t="s">
        <v>926</v>
      </c>
      <c r="E293" s="131"/>
      <c r="F293" s="127" t="s">
        <v>392</v>
      </c>
      <c r="H293" s="128">
        <v>2</v>
      </c>
      <c r="L293" s="125"/>
      <c r="M293" s="129"/>
      <c r="T293" s="130"/>
      <c r="U293" s="258"/>
      <c r="AT293" s="131" t="s">
        <v>926</v>
      </c>
      <c r="AU293" s="131" t="s">
        <v>829</v>
      </c>
      <c r="AV293" s="131" t="s">
        <v>828</v>
      </c>
      <c r="AW293" s="131" t="s">
        <v>838</v>
      </c>
      <c r="AX293" s="131" t="s">
        <v>818</v>
      </c>
      <c r="AY293" s="131" t="s">
        <v>858</v>
      </c>
    </row>
    <row r="294" spans="2:51" s="6" customFormat="1" ht="15.75" customHeight="1">
      <c r="B294" s="132"/>
      <c r="D294" s="133" t="s">
        <v>926</v>
      </c>
      <c r="E294" s="134"/>
      <c r="F294" s="135" t="s">
        <v>928</v>
      </c>
      <c r="H294" s="256"/>
      <c r="L294" s="132"/>
      <c r="M294" s="136"/>
      <c r="T294" s="137"/>
      <c r="U294" s="258"/>
      <c r="AT294" s="134" t="s">
        <v>926</v>
      </c>
      <c r="AU294" s="134" t="s">
        <v>829</v>
      </c>
      <c r="AV294" s="134" t="s">
        <v>824</v>
      </c>
      <c r="AW294" s="134" t="s">
        <v>838</v>
      </c>
      <c r="AX294" s="134" t="s">
        <v>818</v>
      </c>
      <c r="AY294" s="134" t="s">
        <v>858</v>
      </c>
    </row>
    <row r="295" spans="2:51" s="6" customFormat="1" ht="15.75" customHeight="1">
      <c r="B295" s="138"/>
      <c r="D295" s="133" t="s">
        <v>926</v>
      </c>
      <c r="E295" s="139"/>
      <c r="F295" s="140" t="s">
        <v>928</v>
      </c>
      <c r="H295" s="257">
        <v>2</v>
      </c>
      <c r="L295" s="138"/>
      <c r="M295" s="142"/>
      <c r="T295" s="143"/>
      <c r="U295" s="258"/>
      <c r="AT295" s="139" t="s">
        <v>926</v>
      </c>
      <c r="AU295" s="139" t="s">
        <v>829</v>
      </c>
      <c r="AV295" s="139" t="s">
        <v>863</v>
      </c>
      <c r="AW295" s="139" t="s">
        <v>838</v>
      </c>
      <c r="AX295" s="139" t="s">
        <v>824</v>
      </c>
      <c r="AY295" s="139" t="s">
        <v>858</v>
      </c>
    </row>
    <row r="296" spans="2:63" s="95" customFormat="1" ht="23.25" customHeight="1">
      <c r="B296" s="96"/>
      <c r="D296" s="97" t="s">
        <v>817</v>
      </c>
      <c r="E296" s="123" t="s">
        <v>15</v>
      </c>
      <c r="F296" s="123" t="s">
        <v>16</v>
      </c>
      <c r="H296" s="251"/>
      <c r="J296" s="124">
        <f>$BK$296</f>
        <v>0</v>
      </c>
      <c r="L296" s="96"/>
      <c r="M296" s="100"/>
      <c r="P296" s="101">
        <f>SUM($P$297:$P$321)</f>
        <v>270.670922</v>
      </c>
      <c r="R296" s="101">
        <f>SUM($R$297:$R$321)</f>
        <v>14.1193896</v>
      </c>
      <c r="T296" s="102">
        <f>SUM($T$297:$T$321)</f>
        <v>56.80574200000001</v>
      </c>
      <c r="U296" s="251"/>
      <c r="AR296" s="97" t="s">
        <v>824</v>
      </c>
      <c r="AT296" s="97" t="s">
        <v>817</v>
      </c>
      <c r="AU296" s="97" t="s">
        <v>828</v>
      </c>
      <c r="AY296" s="97" t="s">
        <v>858</v>
      </c>
      <c r="BK296" s="103">
        <f>SUM($BK$297:$BK$321)</f>
        <v>0</v>
      </c>
    </row>
    <row r="297" spans="2:65" s="6" customFormat="1" ht="15.75" customHeight="1">
      <c r="B297" s="19"/>
      <c r="C297" s="104" t="s">
        <v>116</v>
      </c>
      <c r="D297" s="104" t="s">
        <v>859</v>
      </c>
      <c r="E297" s="105" t="s">
        <v>18</v>
      </c>
      <c r="F297" s="106" t="s">
        <v>19</v>
      </c>
      <c r="G297" s="107" t="s">
        <v>20</v>
      </c>
      <c r="H297" s="249">
        <v>105.097</v>
      </c>
      <c r="I297" s="109"/>
      <c r="J297" s="109">
        <f>ROUND($I$297*$H$297,2)</f>
        <v>0</v>
      </c>
      <c r="K297" s="106" t="s">
        <v>922</v>
      </c>
      <c r="L297" s="19"/>
      <c r="M297" s="110"/>
      <c r="N297" s="111" t="s">
        <v>790</v>
      </c>
      <c r="O297" s="112">
        <v>0.318</v>
      </c>
      <c r="P297" s="112">
        <f>$O$297*$H$297</f>
        <v>33.420846</v>
      </c>
      <c r="Q297" s="112">
        <v>0</v>
      </c>
      <c r="R297" s="112">
        <f>$Q$297*$H$297</f>
        <v>0</v>
      </c>
      <c r="S297" s="112">
        <v>0</v>
      </c>
      <c r="T297" s="113">
        <f>$S$297*$H$297</f>
        <v>0</v>
      </c>
      <c r="U297" s="258"/>
      <c r="AR297" s="71" t="s">
        <v>863</v>
      </c>
      <c r="AT297" s="71" t="s">
        <v>859</v>
      </c>
      <c r="AU297" s="71" t="s">
        <v>829</v>
      </c>
      <c r="AY297" s="6" t="s">
        <v>858</v>
      </c>
      <c r="BE297" s="114">
        <f>IF($N$297="základní",$J$297,0)</f>
        <v>0</v>
      </c>
      <c r="BF297" s="114">
        <f>IF($N$297="snížená",$J$297,0)</f>
        <v>0</v>
      </c>
      <c r="BG297" s="114">
        <f>IF($N$297="zákl. přenesená",$J$297,0)</f>
        <v>0</v>
      </c>
      <c r="BH297" s="114">
        <f>IF($N$297="sníž. přenesená",$J$297,0)</f>
        <v>0</v>
      </c>
      <c r="BI297" s="114">
        <f>IF($N$297="nulová",$J$297,0)</f>
        <v>0</v>
      </c>
      <c r="BJ297" s="71" t="s">
        <v>828</v>
      </c>
      <c r="BK297" s="114">
        <f>ROUND($I$297*$H$297,2)</f>
        <v>0</v>
      </c>
      <c r="BL297" s="71" t="s">
        <v>863</v>
      </c>
      <c r="BM297" s="71" t="s">
        <v>116</v>
      </c>
    </row>
    <row r="298" spans="2:65" s="6" customFormat="1" ht="15.75" customHeight="1">
      <c r="B298" s="19"/>
      <c r="C298" s="107" t="s">
        <v>120</v>
      </c>
      <c r="D298" s="107" t="s">
        <v>859</v>
      </c>
      <c r="E298" s="105" t="s">
        <v>166</v>
      </c>
      <c r="F298" s="106" t="s">
        <v>167</v>
      </c>
      <c r="G298" s="107" t="s">
        <v>20</v>
      </c>
      <c r="H298" s="249">
        <v>140.572</v>
      </c>
      <c r="I298" s="109"/>
      <c r="J298" s="109">
        <f>ROUND($I$298*$H$298,2)</f>
        <v>0</v>
      </c>
      <c r="K298" s="106"/>
      <c r="L298" s="19"/>
      <c r="M298" s="110"/>
      <c r="N298" s="111" t="s">
        <v>790</v>
      </c>
      <c r="O298" s="112">
        <v>0</v>
      </c>
      <c r="P298" s="112">
        <f>$O$298*$H$298</f>
        <v>0</v>
      </c>
      <c r="Q298" s="112">
        <v>0</v>
      </c>
      <c r="R298" s="112">
        <f>$Q$298*$H$298</f>
        <v>0</v>
      </c>
      <c r="S298" s="112">
        <v>0</v>
      </c>
      <c r="T298" s="113">
        <f>$S$298*$H$298</f>
        <v>0</v>
      </c>
      <c r="U298" s="258"/>
      <c r="AR298" s="71" t="s">
        <v>863</v>
      </c>
      <c r="AT298" s="71" t="s">
        <v>859</v>
      </c>
      <c r="AU298" s="71" t="s">
        <v>829</v>
      </c>
      <c r="AY298" s="71" t="s">
        <v>858</v>
      </c>
      <c r="BE298" s="114">
        <f>IF($N$298="základní",$J$298,0)</f>
        <v>0</v>
      </c>
      <c r="BF298" s="114">
        <f>IF($N$298="snížená",$J$298,0)</f>
        <v>0</v>
      </c>
      <c r="BG298" s="114">
        <f>IF($N$298="zákl. přenesená",$J$298,0)</f>
        <v>0</v>
      </c>
      <c r="BH298" s="114">
        <f>IF($N$298="sníž. přenesená",$J$298,0)</f>
        <v>0</v>
      </c>
      <c r="BI298" s="114">
        <f>IF($N$298="nulová",$J$298,0)</f>
        <v>0</v>
      </c>
      <c r="BJ298" s="71" t="s">
        <v>828</v>
      </c>
      <c r="BK298" s="114">
        <f>ROUND($I$298*$H$298,2)</f>
        <v>0</v>
      </c>
      <c r="BL298" s="71" t="s">
        <v>863</v>
      </c>
      <c r="BM298" s="71" t="s">
        <v>395</v>
      </c>
    </row>
    <row r="299" spans="2:65" s="6" customFormat="1" ht="15.75" customHeight="1">
      <c r="B299" s="19"/>
      <c r="C299" s="107" t="s">
        <v>128</v>
      </c>
      <c r="D299" s="107" t="s">
        <v>859</v>
      </c>
      <c r="E299" s="105" t="s">
        <v>396</v>
      </c>
      <c r="F299" s="106" t="s">
        <v>397</v>
      </c>
      <c r="G299" s="107" t="s">
        <v>951</v>
      </c>
      <c r="H299" s="249">
        <v>13.55</v>
      </c>
      <c r="I299" s="109"/>
      <c r="J299" s="109">
        <f>ROUND($I$299*$H$299,2)</f>
        <v>0</v>
      </c>
      <c r="K299" s="106" t="s">
        <v>922</v>
      </c>
      <c r="L299" s="19"/>
      <c r="M299" s="110"/>
      <c r="N299" s="111" t="s">
        <v>790</v>
      </c>
      <c r="O299" s="112">
        <v>0.196</v>
      </c>
      <c r="P299" s="112">
        <f>$O$299*$H$299</f>
        <v>2.6558</v>
      </c>
      <c r="Q299" s="112">
        <v>0</v>
      </c>
      <c r="R299" s="112">
        <f>$Q$299*$H$299</f>
        <v>0</v>
      </c>
      <c r="S299" s="112">
        <v>0</v>
      </c>
      <c r="T299" s="113">
        <f>$S$299*$H$299</f>
        <v>0</v>
      </c>
      <c r="U299" s="258"/>
      <c r="AR299" s="71" t="s">
        <v>863</v>
      </c>
      <c r="AT299" s="71" t="s">
        <v>859</v>
      </c>
      <c r="AU299" s="71" t="s">
        <v>829</v>
      </c>
      <c r="AY299" s="71" t="s">
        <v>858</v>
      </c>
      <c r="BE299" s="114">
        <f>IF($N$299="základní",$J$299,0)</f>
        <v>0</v>
      </c>
      <c r="BF299" s="114">
        <f>IF($N$299="snížená",$J$299,0)</f>
        <v>0</v>
      </c>
      <c r="BG299" s="114">
        <f>IF($N$299="zákl. přenesená",$J$299,0)</f>
        <v>0</v>
      </c>
      <c r="BH299" s="114">
        <f>IF($N$299="sníž. přenesená",$J$299,0)</f>
        <v>0</v>
      </c>
      <c r="BI299" s="114">
        <f>IF($N$299="nulová",$J$299,0)</f>
        <v>0</v>
      </c>
      <c r="BJ299" s="71" t="s">
        <v>828</v>
      </c>
      <c r="BK299" s="114">
        <f>ROUND($I$299*$H$299,2)</f>
        <v>0</v>
      </c>
      <c r="BL299" s="71" t="s">
        <v>863</v>
      </c>
      <c r="BM299" s="71" t="s">
        <v>398</v>
      </c>
    </row>
    <row r="300" spans="2:65" s="6" customFormat="1" ht="15.75" customHeight="1">
      <c r="B300" s="19"/>
      <c r="C300" s="107" t="s">
        <v>133</v>
      </c>
      <c r="D300" s="107" t="s">
        <v>859</v>
      </c>
      <c r="E300" s="105" t="s">
        <v>399</v>
      </c>
      <c r="F300" s="106" t="s">
        <v>400</v>
      </c>
      <c r="G300" s="107" t="s">
        <v>951</v>
      </c>
      <c r="H300" s="249">
        <v>107.168</v>
      </c>
      <c r="I300" s="109"/>
      <c r="J300" s="109">
        <f>ROUND($I$300*$H$300,2)</f>
        <v>0</v>
      </c>
      <c r="K300" s="106" t="s">
        <v>922</v>
      </c>
      <c r="L300" s="19"/>
      <c r="M300" s="110"/>
      <c r="N300" s="111" t="s">
        <v>790</v>
      </c>
      <c r="O300" s="112">
        <v>0.14</v>
      </c>
      <c r="P300" s="112">
        <f>$O$300*$H$300</f>
        <v>15.003520000000002</v>
      </c>
      <c r="Q300" s="112">
        <v>0.10095</v>
      </c>
      <c r="R300" s="112">
        <f>$Q$300*$H$300</f>
        <v>10.8186096</v>
      </c>
      <c r="S300" s="112">
        <v>0</v>
      </c>
      <c r="T300" s="113">
        <f>$S$300*$H$300</f>
        <v>0</v>
      </c>
      <c r="U300" s="258"/>
      <c r="AR300" s="71" t="s">
        <v>863</v>
      </c>
      <c r="AT300" s="71" t="s">
        <v>859</v>
      </c>
      <c r="AU300" s="71" t="s">
        <v>829</v>
      </c>
      <c r="AY300" s="71" t="s">
        <v>858</v>
      </c>
      <c r="BE300" s="114">
        <f>IF($N$300="základní",$J$300,0)</f>
        <v>0</v>
      </c>
      <c r="BF300" s="114">
        <f>IF($N$300="snížená",$J$300,0)</f>
        <v>0</v>
      </c>
      <c r="BG300" s="114">
        <f>IF($N$300="zákl. přenesená",$J$300,0)</f>
        <v>0</v>
      </c>
      <c r="BH300" s="114">
        <f>IF($N$300="sníž. přenesená",$J$300,0)</f>
        <v>0</v>
      </c>
      <c r="BI300" s="114">
        <f>IF($N$300="nulová",$J$300,0)</f>
        <v>0</v>
      </c>
      <c r="BJ300" s="71" t="s">
        <v>828</v>
      </c>
      <c r="BK300" s="114">
        <f>ROUND($I$300*$H$300,2)</f>
        <v>0</v>
      </c>
      <c r="BL300" s="71" t="s">
        <v>863</v>
      </c>
      <c r="BM300" s="71" t="s">
        <v>401</v>
      </c>
    </row>
    <row r="301" spans="2:65" s="6" customFormat="1" ht="15.75" customHeight="1">
      <c r="B301" s="19"/>
      <c r="C301" s="147" t="s">
        <v>136</v>
      </c>
      <c r="D301" s="147" t="s">
        <v>929</v>
      </c>
      <c r="E301" s="145" t="s">
        <v>402</v>
      </c>
      <c r="F301" s="146" t="s">
        <v>751</v>
      </c>
      <c r="G301" s="147" t="s">
        <v>862</v>
      </c>
      <c r="H301" s="148">
        <v>117.885</v>
      </c>
      <c r="I301" s="149"/>
      <c r="J301" s="149">
        <f>ROUND($I$301*$H$301,2)</f>
        <v>0</v>
      </c>
      <c r="K301" s="146" t="s">
        <v>922</v>
      </c>
      <c r="L301" s="150"/>
      <c r="M301" s="146"/>
      <c r="N301" s="151" t="s">
        <v>790</v>
      </c>
      <c r="O301" s="112">
        <v>0</v>
      </c>
      <c r="P301" s="112">
        <f>$O$301*$H$301</f>
        <v>0</v>
      </c>
      <c r="Q301" s="112">
        <v>0.028</v>
      </c>
      <c r="R301" s="112">
        <f>$Q$301*$H$301</f>
        <v>3.30078</v>
      </c>
      <c r="S301" s="112">
        <v>0</v>
      </c>
      <c r="T301" s="113">
        <f>$S$301*$H$301</f>
        <v>0</v>
      </c>
      <c r="U301" s="258"/>
      <c r="AR301" s="71" t="s">
        <v>881</v>
      </c>
      <c r="AT301" s="71" t="s">
        <v>929</v>
      </c>
      <c r="AU301" s="71" t="s">
        <v>829</v>
      </c>
      <c r="AY301" s="71" t="s">
        <v>858</v>
      </c>
      <c r="BE301" s="114">
        <f>IF($N$301="základní",$J$301,0)</f>
        <v>0</v>
      </c>
      <c r="BF301" s="114">
        <f>IF($N$301="snížená",$J$301,0)</f>
        <v>0</v>
      </c>
      <c r="BG301" s="114">
        <f>IF($N$301="zákl. přenesená",$J$301,0)</f>
        <v>0</v>
      </c>
      <c r="BH301" s="114">
        <f>IF($N$301="sníž. přenesená",$J$301,0)</f>
        <v>0</v>
      </c>
      <c r="BI301" s="114">
        <f>IF($N$301="nulová",$J$301,0)</f>
        <v>0</v>
      </c>
      <c r="BJ301" s="71" t="s">
        <v>828</v>
      </c>
      <c r="BK301" s="114">
        <f>ROUND($I$301*$H$301,2)</f>
        <v>0</v>
      </c>
      <c r="BL301" s="71" t="s">
        <v>863</v>
      </c>
      <c r="BM301" s="71" t="s">
        <v>403</v>
      </c>
    </row>
    <row r="302" spans="2:65" s="6" customFormat="1" ht="15.75" customHeight="1">
      <c r="B302" s="19"/>
      <c r="C302" s="107" t="s">
        <v>141</v>
      </c>
      <c r="D302" s="107" t="s">
        <v>859</v>
      </c>
      <c r="E302" s="105" t="s">
        <v>404</v>
      </c>
      <c r="F302" s="106" t="s">
        <v>405</v>
      </c>
      <c r="G302" s="107" t="s">
        <v>921</v>
      </c>
      <c r="H302" s="108">
        <v>676.676</v>
      </c>
      <c r="I302" s="109"/>
      <c r="J302" s="109">
        <f>ROUND($I$302*$H$302,2)</f>
        <v>0</v>
      </c>
      <c r="K302" s="106" t="s">
        <v>922</v>
      </c>
      <c r="L302" s="19"/>
      <c r="M302" s="110"/>
      <c r="N302" s="111" t="s">
        <v>790</v>
      </c>
      <c r="O302" s="112">
        <v>0.26</v>
      </c>
      <c r="P302" s="112">
        <f>$O$302*$H$302</f>
        <v>175.93576000000002</v>
      </c>
      <c r="Q302" s="112">
        <v>0</v>
      </c>
      <c r="R302" s="112">
        <f>$Q$302*$H$302</f>
        <v>0</v>
      </c>
      <c r="S302" s="112">
        <v>0.046</v>
      </c>
      <c r="T302" s="113">
        <f>$S$302*$H$302</f>
        <v>31.127096</v>
      </c>
      <c r="U302" s="258"/>
      <c r="AR302" s="71" t="s">
        <v>863</v>
      </c>
      <c r="AT302" s="71" t="s">
        <v>859</v>
      </c>
      <c r="AU302" s="71" t="s">
        <v>829</v>
      </c>
      <c r="AY302" s="71" t="s">
        <v>858</v>
      </c>
      <c r="BE302" s="114">
        <f>IF($N$302="základní",$J$302,0)</f>
        <v>0</v>
      </c>
      <c r="BF302" s="114">
        <f>IF($N$302="snížená",$J$302,0)</f>
        <v>0</v>
      </c>
      <c r="BG302" s="114">
        <f>IF($N$302="zákl. přenesená",$J$302,0)</f>
        <v>0</v>
      </c>
      <c r="BH302" s="114">
        <f>IF($N$302="sníž. přenesená",$J$302,0)</f>
        <v>0</v>
      </c>
      <c r="BI302" s="114">
        <f>IF($N$302="nulová",$J$302,0)</f>
        <v>0</v>
      </c>
      <c r="BJ302" s="71" t="s">
        <v>828</v>
      </c>
      <c r="BK302" s="114">
        <f>ROUND($I$302*$H$302,2)</f>
        <v>0</v>
      </c>
      <c r="BL302" s="71" t="s">
        <v>863</v>
      </c>
      <c r="BM302" s="71" t="s">
        <v>406</v>
      </c>
    </row>
    <row r="303" spans="2:51" s="6" customFormat="1" ht="15.75" customHeight="1">
      <c r="B303" s="132"/>
      <c r="D303" s="126" t="s">
        <v>926</v>
      </c>
      <c r="E303" s="135"/>
      <c r="F303" s="135" t="s">
        <v>407</v>
      </c>
      <c r="H303" s="134"/>
      <c r="L303" s="132"/>
      <c r="M303" s="136"/>
      <c r="T303" s="137"/>
      <c r="U303" s="258"/>
      <c r="AT303" s="134" t="s">
        <v>926</v>
      </c>
      <c r="AU303" s="134" t="s">
        <v>829</v>
      </c>
      <c r="AV303" s="134" t="s">
        <v>824</v>
      </c>
      <c r="AW303" s="134" t="s">
        <v>838</v>
      </c>
      <c r="AX303" s="134" t="s">
        <v>818</v>
      </c>
      <c r="AY303" s="134" t="s">
        <v>858</v>
      </c>
    </row>
    <row r="304" spans="2:51" s="6" customFormat="1" ht="15.75" customHeight="1">
      <c r="B304" s="132"/>
      <c r="D304" s="133" t="s">
        <v>926</v>
      </c>
      <c r="E304" s="134"/>
      <c r="F304" s="135" t="s">
        <v>319</v>
      </c>
      <c r="H304" s="134"/>
      <c r="L304" s="132"/>
      <c r="M304" s="136"/>
      <c r="T304" s="137"/>
      <c r="U304" s="258"/>
      <c r="AT304" s="134" t="s">
        <v>926</v>
      </c>
      <c r="AU304" s="134" t="s">
        <v>829</v>
      </c>
      <c r="AV304" s="134" t="s">
        <v>824</v>
      </c>
      <c r="AW304" s="134" t="s">
        <v>838</v>
      </c>
      <c r="AX304" s="134" t="s">
        <v>818</v>
      </c>
      <c r="AY304" s="134" t="s">
        <v>858</v>
      </c>
    </row>
    <row r="305" spans="2:51" s="6" customFormat="1" ht="15.75" customHeight="1">
      <c r="B305" s="125"/>
      <c r="D305" s="133" t="s">
        <v>926</v>
      </c>
      <c r="E305" s="131"/>
      <c r="F305" s="127" t="s">
        <v>329</v>
      </c>
      <c r="H305" s="128">
        <v>307.58</v>
      </c>
      <c r="L305" s="125"/>
      <c r="M305" s="129"/>
      <c r="T305" s="130"/>
      <c r="U305" s="258"/>
      <c r="AT305" s="131" t="s">
        <v>926</v>
      </c>
      <c r="AU305" s="131" t="s">
        <v>829</v>
      </c>
      <c r="AV305" s="131" t="s">
        <v>828</v>
      </c>
      <c r="AW305" s="131" t="s">
        <v>838</v>
      </c>
      <c r="AX305" s="131" t="s">
        <v>818</v>
      </c>
      <c r="AY305" s="131" t="s">
        <v>858</v>
      </c>
    </row>
    <row r="306" spans="2:51" s="6" customFormat="1" ht="15.75" customHeight="1">
      <c r="B306" s="125"/>
      <c r="D306" s="133" t="s">
        <v>926</v>
      </c>
      <c r="E306" s="131"/>
      <c r="F306" s="127" t="s">
        <v>320</v>
      </c>
      <c r="H306" s="128">
        <v>369.096</v>
      </c>
      <c r="L306" s="125"/>
      <c r="M306" s="129"/>
      <c r="T306" s="130"/>
      <c r="U306" s="258"/>
      <c r="AT306" s="131" t="s">
        <v>926</v>
      </c>
      <c r="AU306" s="131" t="s">
        <v>829</v>
      </c>
      <c r="AV306" s="131" t="s">
        <v>828</v>
      </c>
      <c r="AW306" s="131" t="s">
        <v>838</v>
      </c>
      <c r="AX306" s="131" t="s">
        <v>818</v>
      </c>
      <c r="AY306" s="131" t="s">
        <v>858</v>
      </c>
    </row>
    <row r="307" spans="2:51" s="6" customFormat="1" ht="15.75" customHeight="1">
      <c r="B307" s="132"/>
      <c r="D307" s="133" t="s">
        <v>926</v>
      </c>
      <c r="E307" s="134"/>
      <c r="F307" s="135" t="s">
        <v>928</v>
      </c>
      <c r="H307" s="134"/>
      <c r="L307" s="132"/>
      <c r="M307" s="136"/>
      <c r="T307" s="137"/>
      <c r="U307" s="258"/>
      <c r="AT307" s="134" t="s">
        <v>926</v>
      </c>
      <c r="AU307" s="134" t="s">
        <v>829</v>
      </c>
      <c r="AV307" s="134" t="s">
        <v>824</v>
      </c>
      <c r="AW307" s="134" t="s">
        <v>838</v>
      </c>
      <c r="AX307" s="134" t="s">
        <v>818</v>
      </c>
      <c r="AY307" s="134" t="s">
        <v>858</v>
      </c>
    </row>
    <row r="308" spans="2:51" s="6" customFormat="1" ht="15.75" customHeight="1">
      <c r="B308" s="138"/>
      <c r="D308" s="133" t="s">
        <v>926</v>
      </c>
      <c r="E308" s="139"/>
      <c r="F308" s="140" t="s">
        <v>928</v>
      </c>
      <c r="H308" s="141">
        <v>676.676</v>
      </c>
      <c r="L308" s="138"/>
      <c r="M308" s="142"/>
      <c r="T308" s="143"/>
      <c r="U308" s="258"/>
      <c r="AT308" s="139" t="s">
        <v>926</v>
      </c>
      <c r="AU308" s="139" t="s">
        <v>829</v>
      </c>
      <c r="AV308" s="139" t="s">
        <v>863</v>
      </c>
      <c r="AW308" s="139" t="s">
        <v>838</v>
      </c>
      <c r="AX308" s="139" t="s">
        <v>824</v>
      </c>
      <c r="AY308" s="139" t="s">
        <v>858</v>
      </c>
    </row>
    <row r="309" spans="2:65" s="6" customFormat="1" ht="15.75" customHeight="1">
      <c r="B309" s="19"/>
      <c r="C309" s="104" t="s">
        <v>395</v>
      </c>
      <c r="D309" s="104" t="s">
        <v>859</v>
      </c>
      <c r="E309" s="105" t="s">
        <v>408</v>
      </c>
      <c r="F309" s="106" t="s">
        <v>409</v>
      </c>
      <c r="G309" s="107" t="s">
        <v>937</v>
      </c>
      <c r="H309" s="108">
        <v>13.559</v>
      </c>
      <c r="I309" s="109"/>
      <c r="J309" s="109">
        <f>ROUND($I$309*$H$309,2)</f>
        <v>0</v>
      </c>
      <c r="K309" s="106" t="s">
        <v>922</v>
      </c>
      <c r="L309" s="19"/>
      <c r="M309" s="110"/>
      <c r="N309" s="111" t="s">
        <v>790</v>
      </c>
      <c r="O309" s="112">
        <v>2.42</v>
      </c>
      <c r="P309" s="112">
        <f>$O$309*$H$309</f>
        <v>32.81278</v>
      </c>
      <c r="Q309" s="112">
        <v>0</v>
      </c>
      <c r="R309" s="112">
        <f>$Q$309*$H$309</f>
        <v>0</v>
      </c>
      <c r="S309" s="112">
        <v>1.594</v>
      </c>
      <c r="T309" s="113">
        <f>$S$309*$H$309</f>
        <v>21.613046</v>
      </c>
      <c r="U309" s="258"/>
      <c r="AR309" s="71" t="s">
        <v>863</v>
      </c>
      <c r="AT309" s="71" t="s">
        <v>859</v>
      </c>
      <c r="AU309" s="71" t="s">
        <v>829</v>
      </c>
      <c r="AY309" s="6" t="s">
        <v>858</v>
      </c>
      <c r="BE309" s="114">
        <f>IF($N$309="základní",$J$309,0)</f>
        <v>0</v>
      </c>
      <c r="BF309" s="114">
        <f>IF($N$309="snížená",$J$309,0)</f>
        <v>0</v>
      </c>
      <c r="BG309" s="114">
        <f>IF($N$309="zákl. přenesená",$J$309,0)</f>
        <v>0</v>
      </c>
      <c r="BH309" s="114">
        <f>IF($N$309="sníž. přenesená",$J$309,0)</f>
        <v>0</v>
      </c>
      <c r="BI309" s="114">
        <f>IF($N$309="nulová",$J$309,0)</f>
        <v>0</v>
      </c>
      <c r="BJ309" s="71" t="s">
        <v>828</v>
      </c>
      <c r="BK309" s="114">
        <f>ROUND($I$309*$H$309,2)</f>
        <v>0</v>
      </c>
      <c r="BL309" s="71" t="s">
        <v>863</v>
      </c>
      <c r="BM309" s="71" t="s">
        <v>410</v>
      </c>
    </row>
    <row r="310" spans="2:51" s="6" customFormat="1" ht="15.75" customHeight="1">
      <c r="B310" s="125"/>
      <c r="D310" s="126" t="s">
        <v>926</v>
      </c>
      <c r="E310" s="127"/>
      <c r="F310" s="127" t="s">
        <v>411</v>
      </c>
      <c r="H310" s="128">
        <v>13.5585</v>
      </c>
      <c r="L310" s="125"/>
      <c r="M310" s="129"/>
      <c r="T310" s="130"/>
      <c r="U310" s="258"/>
      <c r="AT310" s="131" t="s">
        <v>926</v>
      </c>
      <c r="AU310" s="131" t="s">
        <v>829</v>
      </c>
      <c r="AV310" s="131" t="s">
        <v>828</v>
      </c>
      <c r="AW310" s="131" t="s">
        <v>838</v>
      </c>
      <c r="AX310" s="131" t="s">
        <v>818</v>
      </c>
      <c r="AY310" s="131" t="s">
        <v>858</v>
      </c>
    </row>
    <row r="311" spans="2:51" s="6" customFormat="1" ht="15.75" customHeight="1">
      <c r="B311" s="132"/>
      <c r="D311" s="133" t="s">
        <v>926</v>
      </c>
      <c r="E311" s="134"/>
      <c r="F311" s="135" t="s">
        <v>928</v>
      </c>
      <c r="H311" s="134"/>
      <c r="L311" s="132"/>
      <c r="M311" s="136"/>
      <c r="T311" s="137"/>
      <c r="U311" s="258"/>
      <c r="AT311" s="134" t="s">
        <v>926</v>
      </c>
      <c r="AU311" s="134" t="s">
        <v>829</v>
      </c>
      <c r="AV311" s="134" t="s">
        <v>824</v>
      </c>
      <c r="AW311" s="134" t="s">
        <v>838</v>
      </c>
      <c r="AX311" s="134" t="s">
        <v>818</v>
      </c>
      <c r="AY311" s="134" t="s">
        <v>858</v>
      </c>
    </row>
    <row r="312" spans="2:51" s="6" customFormat="1" ht="15.75" customHeight="1">
      <c r="B312" s="138"/>
      <c r="D312" s="133" t="s">
        <v>926</v>
      </c>
      <c r="E312" s="139"/>
      <c r="F312" s="140" t="s">
        <v>928</v>
      </c>
      <c r="H312" s="141">
        <v>13.5585</v>
      </c>
      <c r="L312" s="138"/>
      <c r="M312" s="142"/>
      <c r="T312" s="143"/>
      <c r="U312" s="258"/>
      <c r="AT312" s="139" t="s">
        <v>926</v>
      </c>
      <c r="AU312" s="139" t="s">
        <v>829</v>
      </c>
      <c r="AV312" s="139" t="s">
        <v>863</v>
      </c>
      <c r="AW312" s="139" t="s">
        <v>838</v>
      </c>
      <c r="AX312" s="139" t="s">
        <v>824</v>
      </c>
      <c r="AY312" s="139" t="s">
        <v>858</v>
      </c>
    </row>
    <row r="313" spans="2:65" s="6" customFormat="1" ht="15.75" customHeight="1">
      <c r="B313" s="19"/>
      <c r="C313" s="104" t="s">
        <v>412</v>
      </c>
      <c r="D313" s="104" t="s">
        <v>859</v>
      </c>
      <c r="E313" s="105" t="s">
        <v>413</v>
      </c>
      <c r="F313" s="106" t="s">
        <v>414</v>
      </c>
      <c r="G313" s="107" t="s">
        <v>921</v>
      </c>
      <c r="H313" s="108">
        <v>431.81</v>
      </c>
      <c r="I313" s="109"/>
      <c r="J313" s="109">
        <f>ROUND($I$313*$H$313,2)</f>
        <v>0</v>
      </c>
      <c r="K313" s="106"/>
      <c r="L313" s="19"/>
      <c r="M313" s="110"/>
      <c r="N313" s="111" t="s">
        <v>790</v>
      </c>
      <c r="O313" s="112">
        <v>0</v>
      </c>
      <c r="P313" s="112">
        <f>$O$313*$H$313</f>
        <v>0</v>
      </c>
      <c r="Q313" s="112">
        <v>0</v>
      </c>
      <c r="R313" s="112">
        <f>$Q$313*$H$313</f>
        <v>0</v>
      </c>
      <c r="S313" s="112">
        <v>0</v>
      </c>
      <c r="T313" s="113">
        <f>$S$313*$H$313</f>
        <v>0</v>
      </c>
      <c r="U313" s="258"/>
      <c r="AR313" s="71" t="s">
        <v>863</v>
      </c>
      <c r="AT313" s="71" t="s">
        <v>859</v>
      </c>
      <c r="AU313" s="71" t="s">
        <v>829</v>
      </c>
      <c r="AY313" s="6" t="s">
        <v>858</v>
      </c>
      <c r="BE313" s="114">
        <f>IF($N$313="základní",$J$313,0)</f>
        <v>0</v>
      </c>
      <c r="BF313" s="114">
        <f>IF($N$313="snížená",$J$313,0)</f>
        <v>0</v>
      </c>
      <c r="BG313" s="114">
        <f>IF($N$313="zákl. přenesená",$J$313,0)</f>
        <v>0</v>
      </c>
      <c r="BH313" s="114">
        <f>IF($N$313="sníž. přenesená",$J$313,0)</f>
        <v>0</v>
      </c>
      <c r="BI313" s="114">
        <f>IF($N$313="nulová",$J$313,0)</f>
        <v>0</v>
      </c>
      <c r="BJ313" s="71" t="s">
        <v>828</v>
      </c>
      <c r="BK313" s="114">
        <f>ROUND($I$313*$H$313,2)</f>
        <v>0</v>
      </c>
      <c r="BL313" s="71" t="s">
        <v>863</v>
      </c>
      <c r="BM313" s="71" t="s">
        <v>415</v>
      </c>
    </row>
    <row r="314" spans="2:51" s="6" customFormat="1" ht="15.75" customHeight="1">
      <c r="B314" s="125"/>
      <c r="D314" s="126" t="s">
        <v>926</v>
      </c>
      <c r="E314" s="127"/>
      <c r="F314" s="127" t="s">
        <v>51</v>
      </c>
      <c r="H314" s="128">
        <v>152.01</v>
      </c>
      <c r="L314" s="125"/>
      <c r="M314" s="129"/>
      <c r="T314" s="130"/>
      <c r="U314" s="258"/>
      <c r="AT314" s="131" t="s">
        <v>926</v>
      </c>
      <c r="AU314" s="131" t="s">
        <v>829</v>
      </c>
      <c r="AV314" s="131" t="s">
        <v>828</v>
      </c>
      <c r="AW314" s="131" t="s">
        <v>838</v>
      </c>
      <c r="AX314" s="131" t="s">
        <v>818</v>
      </c>
      <c r="AY314" s="131" t="s">
        <v>858</v>
      </c>
    </row>
    <row r="315" spans="2:51" s="6" customFormat="1" ht="15.75" customHeight="1">
      <c r="B315" s="125"/>
      <c r="D315" s="133" t="s">
        <v>926</v>
      </c>
      <c r="E315" s="131"/>
      <c r="F315" s="127" t="s">
        <v>354</v>
      </c>
      <c r="H315" s="128">
        <v>279.8</v>
      </c>
      <c r="L315" s="125"/>
      <c r="M315" s="129"/>
      <c r="T315" s="130"/>
      <c r="U315" s="258"/>
      <c r="AT315" s="131" t="s">
        <v>926</v>
      </c>
      <c r="AU315" s="131" t="s">
        <v>829</v>
      </c>
      <c r="AV315" s="131" t="s">
        <v>828</v>
      </c>
      <c r="AW315" s="131" t="s">
        <v>838</v>
      </c>
      <c r="AX315" s="131" t="s">
        <v>818</v>
      </c>
      <c r="AY315" s="131" t="s">
        <v>858</v>
      </c>
    </row>
    <row r="316" spans="2:51" s="6" customFormat="1" ht="15.75" customHeight="1">
      <c r="B316" s="132"/>
      <c r="D316" s="133" t="s">
        <v>926</v>
      </c>
      <c r="E316" s="134"/>
      <c r="F316" s="135" t="s">
        <v>928</v>
      </c>
      <c r="H316" s="134"/>
      <c r="L316" s="132"/>
      <c r="M316" s="136"/>
      <c r="T316" s="137"/>
      <c r="U316" s="258"/>
      <c r="AT316" s="134" t="s">
        <v>926</v>
      </c>
      <c r="AU316" s="134" t="s">
        <v>829</v>
      </c>
      <c r="AV316" s="134" t="s">
        <v>824</v>
      </c>
      <c r="AW316" s="134" t="s">
        <v>838</v>
      </c>
      <c r="AX316" s="134" t="s">
        <v>818</v>
      </c>
      <c r="AY316" s="134" t="s">
        <v>858</v>
      </c>
    </row>
    <row r="317" spans="2:51" s="6" customFormat="1" ht="15.75" customHeight="1">
      <c r="B317" s="138"/>
      <c r="D317" s="133" t="s">
        <v>926</v>
      </c>
      <c r="E317" s="139"/>
      <c r="F317" s="140" t="s">
        <v>928</v>
      </c>
      <c r="H317" s="141">
        <v>431.81</v>
      </c>
      <c r="L317" s="138"/>
      <c r="M317" s="142"/>
      <c r="T317" s="143"/>
      <c r="U317" s="258"/>
      <c r="AT317" s="139" t="s">
        <v>926</v>
      </c>
      <c r="AU317" s="139" t="s">
        <v>829</v>
      </c>
      <c r="AV317" s="139" t="s">
        <v>863</v>
      </c>
      <c r="AW317" s="139" t="s">
        <v>838</v>
      </c>
      <c r="AX317" s="139" t="s">
        <v>824</v>
      </c>
      <c r="AY317" s="139" t="s">
        <v>858</v>
      </c>
    </row>
    <row r="318" spans="2:65" s="6" customFormat="1" ht="15.75" customHeight="1">
      <c r="B318" s="19"/>
      <c r="C318" s="104" t="s">
        <v>398</v>
      </c>
      <c r="D318" s="104" t="s">
        <v>859</v>
      </c>
      <c r="E318" s="105" t="s">
        <v>416</v>
      </c>
      <c r="F318" s="106" t="s">
        <v>417</v>
      </c>
      <c r="G318" s="107" t="s">
        <v>937</v>
      </c>
      <c r="H318" s="249">
        <v>1.848</v>
      </c>
      <c r="I318" s="109"/>
      <c r="J318" s="109">
        <f>ROUND($I$318*$H$318,2)</f>
        <v>0</v>
      </c>
      <c r="K318" s="106" t="s">
        <v>922</v>
      </c>
      <c r="L318" s="19"/>
      <c r="M318" s="110"/>
      <c r="N318" s="111" t="s">
        <v>790</v>
      </c>
      <c r="O318" s="112">
        <v>5.867</v>
      </c>
      <c r="P318" s="112">
        <f>$O$318*$H$318</f>
        <v>10.842216</v>
      </c>
      <c r="Q318" s="112">
        <v>0</v>
      </c>
      <c r="R318" s="112">
        <f>$Q$318*$H$318</f>
        <v>0</v>
      </c>
      <c r="S318" s="112">
        <v>2.2</v>
      </c>
      <c r="T318" s="113">
        <f>$S$318*$H$318</f>
        <v>4.065600000000001</v>
      </c>
      <c r="U318" s="258"/>
      <c r="AR318" s="71" t="s">
        <v>863</v>
      </c>
      <c r="AT318" s="71" t="s">
        <v>859</v>
      </c>
      <c r="AU318" s="71" t="s">
        <v>829</v>
      </c>
      <c r="AY318" s="6" t="s">
        <v>858</v>
      </c>
      <c r="BE318" s="114">
        <f>IF($N$318="základní",$J$318,0)</f>
        <v>0</v>
      </c>
      <c r="BF318" s="114">
        <f>IF($N$318="snížená",$J$318,0)</f>
        <v>0</v>
      </c>
      <c r="BG318" s="114">
        <f>IF($N$318="zákl. přenesená",$J$318,0)</f>
        <v>0</v>
      </c>
      <c r="BH318" s="114">
        <f>IF($N$318="sníž. přenesená",$J$318,0)</f>
        <v>0</v>
      </c>
      <c r="BI318" s="114">
        <f>IF($N$318="nulová",$J$318,0)</f>
        <v>0</v>
      </c>
      <c r="BJ318" s="71" t="s">
        <v>828</v>
      </c>
      <c r="BK318" s="114">
        <f>ROUND($I$318*$H$318,2)</f>
        <v>0</v>
      </c>
      <c r="BL318" s="71" t="s">
        <v>863</v>
      </c>
      <c r="BM318" s="71" t="s">
        <v>418</v>
      </c>
    </row>
    <row r="319" spans="2:51" s="6" customFormat="1" ht="15.75" customHeight="1">
      <c r="B319" s="125"/>
      <c r="D319" s="126" t="s">
        <v>926</v>
      </c>
      <c r="E319" s="127"/>
      <c r="F319" s="127" t="s">
        <v>419</v>
      </c>
      <c r="H319" s="255">
        <v>1.848</v>
      </c>
      <c r="L319" s="125"/>
      <c r="M319" s="129"/>
      <c r="T319" s="130"/>
      <c r="U319" s="258"/>
      <c r="AT319" s="131" t="s">
        <v>926</v>
      </c>
      <c r="AU319" s="131" t="s">
        <v>829</v>
      </c>
      <c r="AV319" s="131" t="s">
        <v>828</v>
      </c>
      <c r="AW319" s="131" t="s">
        <v>838</v>
      </c>
      <c r="AX319" s="131" t="s">
        <v>818</v>
      </c>
      <c r="AY319" s="131" t="s">
        <v>858</v>
      </c>
    </row>
    <row r="320" spans="2:51" s="6" customFormat="1" ht="15.75" customHeight="1">
      <c r="B320" s="132"/>
      <c r="D320" s="133" t="s">
        <v>926</v>
      </c>
      <c r="E320" s="134"/>
      <c r="F320" s="135" t="s">
        <v>928</v>
      </c>
      <c r="H320" s="256"/>
      <c r="L320" s="132"/>
      <c r="M320" s="136"/>
      <c r="T320" s="137"/>
      <c r="U320" s="258"/>
      <c r="AT320" s="134" t="s">
        <v>926</v>
      </c>
      <c r="AU320" s="134" t="s">
        <v>829</v>
      </c>
      <c r="AV320" s="134" t="s">
        <v>824</v>
      </c>
      <c r="AW320" s="134" t="s">
        <v>838</v>
      </c>
      <c r="AX320" s="134" t="s">
        <v>818</v>
      </c>
      <c r="AY320" s="134" t="s">
        <v>858</v>
      </c>
    </row>
    <row r="321" spans="2:51" s="6" customFormat="1" ht="15.75" customHeight="1">
      <c r="B321" s="138"/>
      <c r="D321" s="133" t="s">
        <v>926</v>
      </c>
      <c r="E321" s="139"/>
      <c r="F321" s="140" t="s">
        <v>928</v>
      </c>
      <c r="H321" s="257">
        <v>1.848</v>
      </c>
      <c r="L321" s="138"/>
      <c r="M321" s="142"/>
      <c r="T321" s="143"/>
      <c r="U321" s="258"/>
      <c r="AT321" s="139" t="s">
        <v>926</v>
      </c>
      <c r="AU321" s="139" t="s">
        <v>829</v>
      </c>
      <c r="AV321" s="139" t="s">
        <v>863</v>
      </c>
      <c r="AW321" s="139" t="s">
        <v>838</v>
      </c>
      <c r="AX321" s="139" t="s">
        <v>824</v>
      </c>
      <c r="AY321" s="139" t="s">
        <v>858</v>
      </c>
    </row>
    <row r="322" spans="2:63" s="95" customFormat="1" ht="30.75" customHeight="1">
      <c r="B322" s="96"/>
      <c r="D322" s="97" t="s">
        <v>817</v>
      </c>
      <c r="E322" s="123" t="s">
        <v>186</v>
      </c>
      <c r="F322" s="123" t="s">
        <v>187</v>
      </c>
      <c r="H322" s="251"/>
      <c r="J322" s="124">
        <f>$BK$322</f>
        <v>0</v>
      </c>
      <c r="L322" s="96"/>
      <c r="M322" s="100"/>
      <c r="P322" s="101">
        <f>SUM($P$323:$P$328)</f>
        <v>227.30492400000003</v>
      </c>
      <c r="R322" s="101">
        <f>SUM($R$323:$R$328)</f>
        <v>0</v>
      </c>
      <c r="T322" s="102">
        <f>SUM($T$323:$T$328)</f>
        <v>0</v>
      </c>
      <c r="U322" s="251"/>
      <c r="AR322" s="97" t="s">
        <v>824</v>
      </c>
      <c r="AT322" s="97" t="s">
        <v>817</v>
      </c>
      <c r="AU322" s="97" t="s">
        <v>824</v>
      </c>
      <c r="AY322" s="97" t="s">
        <v>858</v>
      </c>
      <c r="BK322" s="103">
        <f>SUM($BK$323:$BK$328)</f>
        <v>0</v>
      </c>
    </row>
    <row r="323" spans="2:65" s="6" customFormat="1" ht="15.75" customHeight="1">
      <c r="B323" s="19"/>
      <c r="C323" s="104" t="s">
        <v>401</v>
      </c>
      <c r="D323" s="104" t="s">
        <v>859</v>
      </c>
      <c r="E323" s="105" t="s">
        <v>188</v>
      </c>
      <c r="F323" s="106" t="s">
        <v>189</v>
      </c>
      <c r="G323" s="107" t="s">
        <v>20</v>
      </c>
      <c r="H323" s="249">
        <v>140.572</v>
      </c>
      <c r="I323" s="109"/>
      <c r="J323" s="109">
        <f>ROUND($I$323*$H$323,2)</f>
        <v>0</v>
      </c>
      <c r="K323" s="106"/>
      <c r="L323" s="19"/>
      <c r="M323" s="110"/>
      <c r="N323" s="111" t="s">
        <v>790</v>
      </c>
      <c r="O323" s="112">
        <v>0</v>
      </c>
      <c r="P323" s="112">
        <f>$O$323*$H$323</f>
        <v>0</v>
      </c>
      <c r="Q323" s="112">
        <v>0</v>
      </c>
      <c r="R323" s="112">
        <f>$Q$323*$H$323</f>
        <v>0</v>
      </c>
      <c r="S323" s="112">
        <v>0</v>
      </c>
      <c r="T323" s="113">
        <f>$S$323*$H$323</f>
        <v>0</v>
      </c>
      <c r="U323" s="258"/>
      <c r="AR323" s="71" t="s">
        <v>863</v>
      </c>
      <c r="AT323" s="71" t="s">
        <v>859</v>
      </c>
      <c r="AU323" s="71" t="s">
        <v>828</v>
      </c>
      <c r="AY323" s="6" t="s">
        <v>858</v>
      </c>
      <c r="BE323" s="114">
        <f>IF($N$323="základní",$J$323,0)</f>
        <v>0</v>
      </c>
      <c r="BF323" s="114">
        <f>IF($N$323="snížená",$J$323,0)</f>
        <v>0</v>
      </c>
      <c r="BG323" s="114">
        <f>IF($N$323="zákl. přenesená",$J$323,0)</f>
        <v>0</v>
      </c>
      <c r="BH323" s="114">
        <f>IF($N$323="sníž. přenesená",$J$323,0)</f>
        <v>0</v>
      </c>
      <c r="BI323" s="114">
        <f>IF($N$323="nulová",$J$323,0)</f>
        <v>0</v>
      </c>
      <c r="BJ323" s="71" t="s">
        <v>828</v>
      </c>
      <c r="BK323" s="114">
        <f>ROUND($I$323*$H$323,2)</f>
        <v>0</v>
      </c>
      <c r="BL323" s="71" t="s">
        <v>863</v>
      </c>
      <c r="BM323" s="71" t="s">
        <v>420</v>
      </c>
    </row>
    <row r="324" spans="2:65" s="6" customFormat="1" ht="15.75" customHeight="1">
      <c r="B324" s="19"/>
      <c r="C324" s="107" t="s">
        <v>403</v>
      </c>
      <c r="D324" s="107" t="s">
        <v>859</v>
      </c>
      <c r="E324" s="105" t="s">
        <v>191</v>
      </c>
      <c r="F324" s="106" t="s">
        <v>192</v>
      </c>
      <c r="G324" s="107" t="s">
        <v>20</v>
      </c>
      <c r="H324" s="249">
        <v>140.572</v>
      </c>
      <c r="I324" s="109"/>
      <c r="J324" s="109">
        <f>ROUND($I$324*$H$324,2)</f>
        <v>0</v>
      </c>
      <c r="K324" s="106" t="s">
        <v>922</v>
      </c>
      <c r="L324" s="19"/>
      <c r="M324" s="110"/>
      <c r="N324" s="111" t="s">
        <v>790</v>
      </c>
      <c r="O324" s="112">
        <v>0.749</v>
      </c>
      <c r="P324" s="112">
        <f>$O$324*$H$324</f>
        <v>105.288428</v>
      </c>
      <c r="Q324" s="112">
        <v>0</v>
      </c>
      <c r="R324" s="112">
        <f>$Q$324*$H$324</f>
        <v>0</v>
      </c>
      <c r="S324" s="112">
        <v>0</v>
      </c>
      <c r="T324" s="113">
        <f>$S$324*$H$324</f>
        <v>0</v>
      </c>
      <c r="U324" s="258"/>
      <c r="AR324" s="71" t="s">
        <v>863</v>
      </c>
      <c r="AT324" s="71" t="s">
        <v>859</v>
      </c>
      <c r="AU324" s="71" t="s">
        <v>828</v>
      </c>
      <c r="AY324" s="71" t="s">
        <v>858</v>
      </c>
      <c r="BE324" s="114">
        <f>IF($N$324="základní",$J$324,0)</f>
        <v>0</v>
      </c>
      <c r="BF324" s="114">
        <f>IF($N$324="snížená",$J$324,0)</f>
        <v>0</v>
      </c>
      <c r="BG324" s="114">
        <f>IF($N$324="zákl. přenesená",$J$324,0)</f>
        <v>0</v>
      </c>
      <c r="BH324" s="114">
        <f>IF($N$324="sníž. přenesená",$J$324,0)</f>
        <v>0</v>
      </c>
      <c r="BI324" s="114">
        <f>IF($N$324="nulová",$J$324,0)</f>
        <v>0</v>
      </c>
      <c r="BJ324" s="71" t="s">
        <v>828</v>
      </c>
      <c r="BK324" s="114">
        <f>ROUND($I$324*$H$324,2)</f>
        <v>0</v>
      </c>
      <c r="BL324" s="71" t="s">
        <v>863</v>
      </c>
      <c r="BM324" s="71" t="s">
        <v>421</v>
      </c>
    </row>
    <row r="325" spans="2:65" s="6" customFormat="1" ht="15.75" customHeight="1">
      <c r="B325" s="19"/>
      <c r="C325" s="107" t="s">
        <v>406</v>
      </c>
      <c r="D325" s="107" t="s">
        <v>859</v>
      </c>
      <c r="E325" s="105" t="s">
        <v>194</v>
      </c>
      <c r="F325" s="106" t="s">
        <v>195</v>
      </c>
      <c r="G325" s="107" t="s">
        <v>20</v>
      </c>
      <c r="H325" s="249">
        <v>421.716</v>
      </c>
      <c r="I325" s="109"/>
      <c r="J325" s="109">
        <f>ROUND($I$325*$H$325,2)</f>
        <v>0</v>
      </c>
      <c r="K325" s="106" t="s">
        <v>922</v>
      </c>
      <c r="L325" s="19"/>
      <c r="M325" s="110"/>
      <c r="N325" s="111" t="s">
        <v>790</v>
      </c>
      <c r="O325" s="112">
        <v>0.03</v>
      </c>
      <c r="P325" s="112">
        <f>$O$325*$H$325</f>
        <v>12.65148</v>
      </c>
      <c r="Q325" s="112">
        <v>0</v>
      </c>
      <c r="R325" s="112">
        <f>$Q$325*$H$325</f>
        <v>0</v>
      </c>
      <c r="S325" s="112">
        <v>0</v>
      </c>
      <c r="T325" s="113">
        <f>$S$325*$H$325</f>
        <v>0</v>
      </c>
      <c r="U325" s="258"/>
      <c r="AR325" s="71" t="s">
        <v>863</v>
      </c>
      <c r="AT325" s="71" t="s">
        <v>859</v>
      </c>
      <c r="AU325" s="71" t="s">
        <v>828</v>
      </c>
      <c r="AY325" s="71" t="s">
        <v>858</v>
      </c>
      <c r="BE325" s="114">
        <f>IF($N$325="základní",$J$325,0)</f>
        <v>0</v>
      </c>
      <c r="BF325" s="114">
        <f>IF($N$325="snížená",$J$325,0)</f>
        <v>0</v>
      </c>
      <c r="BG325" s="114">
        <f>IF($N$325="zákl. přenesená",$J$325,0)</f>
        <v>0</v>
      </c>
      <c r="BH325" s="114">
        <f>IF($N$325="sníž. přenesená",$J$325,0)</f>
        <v>0</v>
      </c>
      <c r="BI325" s="114">
        <f>IF($N$325="nulová",$J$325,0)</f>
        <v>0</v>
      </c>
      <c r="BJ325" s="71" t="s">
        <v>828</v>
      </c>
      <c r="BK325" s="114">
        <f>ROUND($I$325*$H$325,2)</f>
        <v>0</v>
      </c>
      <c r="BL325" s="71" t="s">
        <v>863</v>
      </c>
      <c r="BM325" s="71" t="s">
        <v>422</v>
      </c>
    </row>
    <row r="326" spans="2:65" s="6" customFormat="1" ht="15.75" customHeight="1">
      <c r="B326" s="19"/>
      <c r="C326" s="104" t="s">
        <v>410</v>
      </c>
      <c r="D326" s="104" t="s">
        <v>859</v>
      </c>
      <c r="E326" s="105" t="s">
        <v>197</v>
      </c>
      <c r="F326" s="106" t="s">
        <v>198</v>
      </c>
      <c r="G326" s="107" t="s">
        <v>20</v>
      </c>
      <c r="H326" s="249">
        <v>140.572</v>
      </c>
      <c r="I326" s="109"/>
      <c r="J326" s="109">
        <f>ROUND($I$326*$H$326,2)</f>
        <v>0</v>
      </c>
      <c r="K326" s="106" t="s">
        <v>922</v>
      </c>
      <c r="L326" s="19"/>
      <c r="M326" s="110"/>
      <c r="N326" s="111" t="s">
        <v>790</v>
      </c>
      <c r="O326" s="112">
        <v>0.246</v>
      </c>
      <c r="P326" s="112">
        <f>$O$326*$H$326</f>
        <v>34.580712</v>
      </c>
      <c r="Q326" s="112">
        <v>0</v>
      </c>
      <c r="R326" s="112">
        <f>$Q$326*$H$326</f>
        <v>0</v>
      </c>
      <c r="S326" s="112">
        <v>0</v>
      </c>
      <c r="T326" s="113">
        <f>$S$326*$H$326</f>
        <v>0</v>
      </c>
      <c r="U326" s="258"/>
      <c r="AR326" s="71" t="s">
        <v>863</v>
      </c>
      <c r="AT326" s="71" t="s">
        <v>859</v>
      </c>
      <c r="AU326" s="71" t="s">
        <v>828</v>
      </c>
      <c r="AY326" s="6" t="s">
        <v>858</v>
      </c>
      <c r="BE326" s="114">
        <f>IF($N$326="základní",$J$326,0)</f>
        <v>0</v>
      </c>
      <c r="BF326" s="114">
        <f>IF($N$326="snížená",$J$326,0)</f>
        <v>0</v>
      </c>
      <c r="BG326" s="114">
        <f>IF($N$326="zákl. přenesená",$J$326,0)</f>
        <v>0</v>
      </c>
      <c r="BH326" s="114">
        <f>IF($N$326="sníž. přenesená",$J$326,0)</f>
        <v>0</v>
      </c>
      <c r="BI326" s="114">
        <f>IF($N$326="nulová",$J$326,0)</f>
        <v>0</v>
      </c>
      <c r="BJ326" s="71" t="s">
        <v>828</v>
      </c>
      <c r="BK326" s="114">
        <f>ROUND($I$326*$H$326,2)</f>
        <v>0</v>
      </c>
      <c r="BL326" s="71" t="s">
        <v>863</v>
      </c>
      <c r="BM326" s="71" t="s">
        <v>423</v>
      </c>
    </row>
    <row r="327" spans="2:65" s="6" customFormat="1" ht="15.75" customHeight="1">
      <c r="B327" s="19"/>
      <c r="C327" s="107" t="s">
        <v>415</v>
      </c>
      <c r="D327" s="107" t="s">
        <v>859</v>
      </c>
      <c r="E327" s="105" t="s">
        <v>200</v>
      </c>
      <c r="F327" s="106" t="s">
        <v>201</v>
      </c>
      <c r="G327" s="107" t="s">
        <v>20</v>
      </c>
      <c r="H327" s="249">
        <v>2108.58</v>
      </c>
      <c r="I327" s="109"/>
      <c r="J327" s="109">
        <f>ROUND($I$327*$H$327,2)</f>
        <v>0</v>
      </c>
      <c r="K327" s="106" t="s">
        <v>922</v>
      </c>
      <c r="L327" s="19"/>
      <c r="M327" s="110"/>
      <c r="N327" s="111" t="s">
        <v>790</v>
      </c>
      <c r="O327" s="112">
        <v>0.017</v>
      </c>
      <c r="P327" s="112">
        <f>$O$327*$H$327</f>
        <v>35.84586</v>
      </c>
      <c r="Q327" s="112">
        <v>0</v>
      </c>
      <c r="R327" s="112">
        <f>$Q$327*$H$327</f>
        <v>0</v>
      </c>
      <c r="S327" s="112">
        <v>0</v>
      </c>
      <c r="T327" s="113">
        <f>$S$327*$H$327</f>
        <v>0</v>
      </c>
      <c r="U327" s="258"/>
      <c r="AR327" s="71" t="s">
        <v>863</v>
      </c>
      <c r="AT327" s="71" t="s">
        <v>859</v>
      </c>
      <c r="AU327" s="71" t="s">
        <v>828</v>
      </c>
      <c r="AY327" s="71" t="s">
        <v>858</v>
      </c>
      <c r="BE327" s="114">
        <f>IF($N$327="základní",$J$327,0)</f>
        <v>0</v>
      </c>
      <c r="BF327" s="114">
        <f>IF($N$327="snížená",$J$327,0)</f>
        <v>0</v>
      </c>
      <c r="BG327" s="114">
        <f>IF($N$327="zákl. přenesená",$J$327,0)</f>
        <v>0</v>
      </c>
      <c r="BH327" s="114">
        <f>IF($N$327="sníž. přenesená",$J$327,0)</f>
        <v>0</v>
      </c>
      <c r="BI327" s="114">
        <f>IF($N$327="nulová",$J$327,0)</f>
        <v>0</v>
      </c>
      <c r="BJ327" s="71" t="s">
        <v>828</v>
      </c>
      <c r="BK327" s="114">
        <f>ROUND($I$327*$H$327,2)</f>
        <v>0</v>
      </c>
      <c r="BL327" s="71" t="s">
        <v>863</v>
      </c>
      <c r="BM327" s="71" t="s">
        <v>424</v>
      </c>
    </row>
    <row r="328" spans="2:65" s="6" customFormat="1" ht="15.75" customHeight="1">
      <c r="B328" s="19"/>
      <c r="C328" s="104" t="s">
        <v>418</v>
      </c>
      <c r="D328" s="104" t="s">
        <v>859</v>
      </c>
      <c r="E328" s="105" t="s">
        <v>203</v>
      </c>
      <c r="F328" s="106" t="s">
        <v>204</v>
      </c>
      <c r="G328" s="107" t="s">
        <v>20</v>
      </c>
      <c r="H328" s="249">
        <v>140.572</v>
      </c>
      <c r="I328" s="109"/>
      <c r="J328" s="109">
        <f>ROUND($I$328*$H$328,2)</f>
        <v>0</v>
      </c>
      <c r="K328" s="106" t="s">
        <v>922</v>
      </c>
      <c r="L328" s="19"/>
      <c r="M328" s="110"/>
      <c r="N328" s="111" t="s">
        <v>790</v>
      </c>
      <c r="O328" s="112">
        <v>0.277</v>
      </c>
      <c r="P328" s="112">
        <f>$O$328*$H$328</f>
        <v>38.938444000000004</v>
      </c>
      <c r="Q328" s="112">
        <v>0</v>
      </c>
      <c r="R328" s="112">
        <f>$Q$328*$H$328</f>
        <v>0</v>
      </c>
      <c r="S328" s="112">
        <v>0</v>
      </c>
      <c r="T328" s="113">
        <f>$S$328*$H$328</f>
        <v>0</v>
      </c>
      <c r="U328" s="258"/>
      <c r="AR328" s="71" t="s">
        <v>863</v>
      </c>
      <c r="AT328" s="71" t="s">
        <v>859</v>
      </c>
      <c r="AU328" s="71" t="s">
        <v>828</v>
      </c>
      <c r="AY328" s="6" t="s">
        <v>858</v>
      </c>
      <c r="BE328" s="114">
        <f>IF($N$328="základní",$J$328,0)</f>
        <v>0</v>
      </c>
      <c r="BF328" s="114">
        <f>IF($N$328="snížená",$J$328,0)</f>
        <v>0</v>
      </c>
      <c r="BG328" s="114">
        <f>IF($N$328="zákl. přenesená",$J$328,0)</f>
        <v>0</v>
      </c>
      <c r="BH328" s="114">
        <f>IF($N$328="sníž. přenesená",$J$328,0)</f>
        <v>0</v>
      </c>
      <c r="BI328" s="114">
        <f>IF($N$328="nulová",$J$328,0)</f>
        <v>0</v>
      </c>
      <c r="BJ328" s="71" t="s">
        <v>828</v>
      </c>
      <c r="BK328" s="114">
        <f>ROUND($I$328*$H$328,2)</f>
        <v>0</v>
      </c>
      <c r="BL328" s="71" t="s">
        <v>863</v>
      </c>
      <c r="BM328" s="71" t="s">
        <v>425</v>
      </c>
    </row>
    <row r="329" spans="2:63" s="95" customFormat="1" ht="37.5" customHeight="1">
      <c r="B329" s="96"/>
      <c r="D329" s="97" t="s">
        <v>817</v>
      </c>
      <c r="E329" s="98" t="s">
        <v>44</v>
      </c>
      <c r="F329" s="98" t="s">
        <v>45</v>
      </c>
      <c r="H329" s="251"/>
      <c r="J329" s="99">
        <f>$BK$329</f>
        <v>0</v>
      </c>
      <c r="L329" s="96"/>
      <c r="M329" s="100"/>
      <c r="P329" s="101">
        <f>$P$330+$P$349+$P$365+$P$368+$P$381+$P$425+$P$440+$P$448</f>
        <v>35.302012000000005</v>
      </c>
      <c r="R329" s="101">
        <f>$R$330+$R$349+$R$365+$R$368+$R$381+$R$425+$R$440+$R$448</f>
        <v>0.20713052</v>
      </c>
      <c r="T329" s="102">
        <f>$T$330+$T$349+$T$365+$T$368+$T$381+$T$425+$T$440+$T$448</f>
        <v>0</v>
      </c>
      <c r="U329" s="251"/>
      <c r="AR329" s="97" t="s">
        <v>824</v>
      </c>
      <c r="AT329" s="97" t="s">
        <v>817</v>
      </c>
      <c r="AU329" s="97" t="s">
        <v>818</v>
      </c>
      <c r="AY329" s="97" t="s">
        <v>858</v>
      </c>
      <c r="BK329" s="103">
        <f>$BK$330+$BK$349+$BK$365+$BK$368+$BK$381+$BK$425+$BK$440+$BK$448</f>
        <v>0</v>
      </c>
    </row>
    <row r="330" spans="2:63" s="95" customFormat="1" ht="21" customHeight="1">
      <c r="B330" s="96"/>
      <c r="D330" s="97" t="s">
        <v>817</v>
      </c>
      <c r="E330" s="123" t="s">
        <v>426</v>
      </c>
      <c r="F330" s="123" t="s">
        <v>427</v>
      </c>
      <c r="H330" s="251"/>
      <c r="J330" s="124">
        <f>$BK$330</f>
        <v>0</v>
      </c>
      <c r="L330" s="96"/>
      <c r="M330" s="100"/>
      <c r="P330" s="101">
        <f>SUM($P$331:$P$348)</f>
        <v>13.648380000000001</v>
      </c>
      <c r="R330" s="101">
        <f>SUM($R$331:$R$348)</f>
        <v>0.10901250000000001</v>
      </c>
      <c r="T330" s="102">
        <f>SUM($T$331:$T$348)</f>
        <v>0</v>
      </c>
      <c r="U330" s="251"/>
      <c r="AR330" s="97" t="s">
        <v>824</v>
      </c>
      <c r="AT330" s="97" t="s">
        <v>817</v>
      </c>
      <c r="AU330" s="97" t="s">
        <v>824</v>
      </c>
      <c r="AY330" s="97" t="s">
        <v>858</v>
      </c>
      <c r="BK330" s="103">
        <f>SUM($BK$331:$BK$348)</f>
        <v>0</v>
      </c>
    </row>
    <row r="331" spans="2:65" s="6" customFormat="1" ht="15.75" customHeight="1">
      <c r="B331" s="19"/>
      <c r="C331" s="107" t="s">
        <v>428</v>
      </c>
      <c r="D331" s="107" t="s">
        <v>859</v>
      </c>
      <c r="E331" s="105" t="s">
        <v>429</v>
      </c>
      <c r="F331" s="106" t="s">
        <v>430</v>
      </c>
      <c r="G331" s="107" t="s">
        <v>921</v>
      </c>
      <c r="H331" s="249">
        <v>12.32</v>
      </c>
      <c r="I331" s="109"/>
      <c r="J331" s="109">
        <f>ROUND($I$331*$H$331,2)</f>
        <v>0</v>
      </c>
      <c r="K331" s="106" t="s">
        <v>922</v>
      </c>
      <c r="L331" s="19"/>
      <c r="M331" s="110"/>
      <c r="N331" s="111" t="s">
        <v>790</v>
      </c>
      <c r="O331" s="112">
        <v>0.024</v>
      </c>
      <c r="P331" s="112">
        <f>$O$331*$H$331</f>
        <v>0.29568</v>
      </c>
      <c r="Q331" s="112">
        <v>0</v>
      </c>
      <c r="R331" s="112">
        <f>$Q$331*$H$331</f>
        <v>0</v>
      </c>
      <c r="S331" s="112">
        <v>0</v>
      </c>
      <c r="T331" s="113">
        <f>$S$331*$H$331</f>
        <v>0</v>
      </c>
      <c r="U331" s="258"/>
      <c r="AR331" s="71" t="s">
        <v>863</v>
      </c>
      <c r="AT331" s="71" t="s">
        <v>859</v>
      </c>
      <c r="AU331" s="71" t="s">
        <v>828</v>
      </c>
      <c r="AY331" s="71" t="s">
        <v>858</v>
      </c>
      <c r="BE331" s="114">
        <f>IF($N$331="základní",$J$331,0)</f>
        <v>0</v>
      </c>
      <c r="BF331" s="114">
        <f>IF($N$331="snížená",$J$331,0)</f>
        <v>0</v>
      </c>
      <c r="BG331" s="114">
        <f>IF($N$331="zákl. přenesená",$J$331,0)</f>
        <v>0</v>
      </c>
      <c r="BH331" s="114">
        <f>IF($N$331="sníž. přenesená",$J$331,0)</f>
        <v>0</v>
      </c>
      <c r="BI331" s="114">
        <f>IF($N$331="nulová",$J$331,0)</f>
        <v>0</v>
      </c>
      <c r="BJ331" s="71" t="s">
        <v>828</v>
      </c>
      <c r="BK331" s="114">
        <f>ROUND($I$331*$H$331,2)</f>
        <v>0</v>
      </c>
      <c r="BL331" s="71" t="s">
        <v>863</v>
      </c>
      <c r="BM331" s="71" t="s">
        <v>428</v>
      </c>
    </row>
    <row r="332" spans="2:51" s="6" customFormat="1" ht="15.75" customHeight="1">
      <c r="B332" s="125"/>
      <c r="D332" s="126" t="s">
        <v>926</v>
      </c>
      <c r="E332" s="127"/>
      <c r="F332" s="127" t="s">
        <v>431</v>
      </c>
      <c r="H332" s="255">
        <v>12.32</v>
      </c>
      <c r="L332" s="125"/>
      <c r="M332" s="129"/>
      <c r="T332" s="130"/>
      <c r="U332" s="258"/>
      <c r="AT332" s="131" t="s">
        <v>926</v>
      </c>
      <c r="AU332" s="131" t="s">
        <v>828</v>
      </c>
      <c r="AV332" s="131" t="s">
        <v>828</v>
      </c>
      <c r="AW332" s="131" t="s">
        <v>838</v>
      </c>
      <c r="AX332" s="131" t="s">
        <v>818</v>
      </c>
      <c r="AY332" s="131" t="s">
        <v>858</v>
      </c>
    </row>
    <row r="333" spans="2:51" s="6" customFormat="1" ht="15.75" customHeight="1">
      <c r="B333" s="132"/>
      <c r="D333" s="133" t="s">
        <v>926</v>
      </c>
      <c r="E333" s="134"/>
      <c r="F333" s="135" t="s">
        <v>928</v>
      </c>
      <c r="H333" s="256"/>
      <c r="L333" s="132"/>
      <c r="M333" s="136"/>
      <c r="T333" s="137"/>
      <c r="U333" s="258"/>
      <c r="AT333" s="134" t="s">
        <v>926</v>
      </c>
      <c r="AU333" s="134" t="s">
        <v>828</v>
      </c>
      <c r="AV333" s="134" t="s">
        <v>824</v>
      </c>
      <c r="AW333" s="134" t="s">
        <v>838</v>
      </c>
      <c r="AX333" s="134" t="s">
        <v>818</v>
      </c>
      <c r="AY333" s="134" t="s">
        <v>858</v>
      </c>
    </row>
    <row r="334" spans="2:51" s="6" customFormat="1" ht="15.75" customHeight="1">
      <c r="B334" s="138"/>
      <c r="D334" s="133" t="s">
        <v>926</v>
      </c>
      <c r="E334" s="139"/>
      <c r="F334" s="140" t="s">
        <v>928</v>
      </c>
      <c r="H334" s="257">
        <v>12.32</v>
      </c>
      <c r="L334" s="138"/>
      <c r="M334" s="142"/>
      <c r="T334" s="143"/>
      <c r="U334" s="258"/>
      <c r="AT334" s="139" t="s">
        <v>926</v>
      </c>
      <c r="AU334" s="139" t="s">
        <v>828</v>
      </c>
      <c r="AV334" s="139" t="s">
        <v>863</v>
      </c>
      <c r="AW334" s="139" t="s">
        <v>838</v>
      </c>
      <c r="AX334" s="139" t="s">
        <v>824</v>
      </c>
      <c r="AY334" s="139" t="s">
        <v>858</v>
      </c>
    </row>
    <row r="335" spans="2:65" s="6" customFormat="1" ht="15.75" customHeight="1">
      <c r="B335" s="19"/>
      <c r="C335" s="144" t="s">
        <v>432</v>
      </c>
      <c r="D335" s="144" t="s">
        <v>929</v>
      </c>
      <c r="E335" s="145" t="s">
        <v>433</v>
      </c>
      <c r="F335" s="146" t="s">
        <v>434</v>
      </c>
      <c r="G335" s="147" t="s">
        <v>20</v>
      </c>
      <c r="H335" s="265">
        <v>0.004</v>
      </c>
      <c r="I335" s="149"/>
      <c r="J335" s="149">
        <f>ROUND($I$335*$H$335,2)</f>
        <v>0</v>
      </c>
      <c r="K335" s="146" t="s">
        <v>922</v>
      </c>
      <c r="L335" s="150"/>
      <c r="M335" s="146"/>
      <c r="N335" s="151" t="s">
        <v>790</v>
      </c>
      <c r="O335" s="112">
        <v>0</v>
      </c>
      <c r="P335" s="112">
        <f>$O$335*$H$335</f>
        <v>0</v>
      </c>
      <c r="Q335" s="112">
        <v>1</v>
      </c>
      <c r="R335" s="112">
        <f>$Q$335*$H$335</f>
        <v>0.004</v>
      </c>
      <c r="S335" s="112">
        <v>0</v>
      </c>
      <c r="T335" s="113">
        <f>$S$335*$H$335</f>
        <v>0</v>
      </c>
      <c r="U335" s="258"/>
      <c r="AR335" s="71" t="s">
        <v>881</v>
      </c>
      <c r="AT335" s="71" t="s">
        <v>929</v>
      </c>
      <c r="AU335" s="71" t="s">
        <v>828</v>
      </c>
      <c r="AY335" s="6" t="s">
        <v>858</v>
      </c>
      <c r="BE335" s="114">
        <f>IF($N$335="základní",$J$335,0)</f>
        <v>0</v>
      </c>
      <c r="BF335" s="114">
        <f>IF($N$335="snížená",$J$335,0)</f>
        <v>0</v>
      </c>
      <c r="BG335" s="114">
        <f>IF($N$335="zákl. přenesená",$J$335,0)</f>
        <v>0</v>
      </c>
      <c r="BH335" s="114">
        <f>IF($N$335="sníž. přenesená",$J$335,0)</f>
        <v>0</v>
      </c>
      <c r="BI335" s="114">
        <f>IF($N$335="nulová",$J$335,0)</f>
        <v>0</v>
      </c>
      <c r="BJ335" s="71" t="s">
        <v>828</v>
      </c>
      <c r="BK335" s="114">
        <f>ROUND($I$335*$H$335,2)</f>
        <v>0</v>
      </c>
      <c r="BL335" s="71" t="s">
        <v>863</v>
      </c>
      <c r="BM335" s="71" t="s">
        <v>432</v>
      </c>
    </row>
    <row r="336" spans="2:65" s="6" customFormat="1" ht="15.75" customHeight="1">
      <c r="B336" s="19"/>
      <c r="C336" s="107" t="s">
        <v>435</v>
      </c>
      <c r="D336" s="107" t="s">
        <v>859</v>
      </c>
      <c r="E336" s="105" t="s">
        <v>436</v>
      </c>
      <c r="F336" s="106" t="s">
        <v>437</v>
      </c>
      <c r="G336" s="107" t="s">
        <v>921</v>
      </c>
      <c r="H336" s="249">
        <v>174.06</v>
      </c>
      <c r="I336" s="109"/>
      <c r="J336" s="109">
        <f>ROUND($I$336*$H$336,2)</f>
        <v>0</v>
      </c>
      <c r="K336" s="106" t="s">
        <v>922</v>
      </c>
      <c r="L336" s="19"/>
      <c r="M336" s="110"/>
      <c r="N336" s="111" t="s">
        <v>790</v>
      </c>
      <c r="O336" s="112">
        <v>0.061</v>
      </c>
      <c r="P336" s="112">
        <f>$O$336*$H$336</f>
        <v>10.61766</v>
      </c>
      <c r="Q336" s="112">
        <v>0</v>
      </c>
      <c r="R336" s="112">
        <f>$Q$336*$H$336</f>
        <v>0</v>
      </c>
      <c r="S336" s="112">
        <v>0</v>
      </c>
      <c r="T336" s="113">
        <f>$S$336*$H$336</f>
        <v>0</v>
      </c>
      <c r="U336" s="258"/>
      <c r="AR336" s="71" t="s">
        <v>863</v>
      </c>
      <c r="AT336" s="71" t="s">
        <v>859</v>
      </c>
      <c r="AU336" s="71" t="s">
        <v>828</v>
      </c>
      <c r="AY336" s="71" t="s">
        <v>858</v>
      </c>
      <c r="BE336" s="114">
        <f>IF($N$336="základní",$J$336,0)</f>
        <v>0</v>
      </c>
      <c r="BF336" s="114">
        <f>IF($N$336="snížená",$J$336,0)</f>
        <v>0</v>
      </c>
      <c r="BG336" s="114">
        <f>IF($N$336="zákl. přenesená",$J$336,0)</f>
        <v>0</v>
      </c>
      <c r="BH336" s="114">
        <f>IF($N$336="sníž. přenesená",$J$336,0)</f>
        <v>0</v>
      </c>
      <c r="BI336" s="114">
        <f>IF($N$336="nulová",$J$336,0)</f>
        <v>0</v>
      </c>
      <c r="BJ336" s="71" t="s">
        <v>828</v>
      </c>
      <c r="BK336" s="114">
        <f>ROUND($I$336*$H$336,2)</f>
        <v>0</v>
      </c>
      <c r="BL336" s="71" t="s">
        <v>863</v>
      </c>
      <c r="BM336" s="71" t="s">
        <v>435</v>
      </c>
    </row>
    <row r="337" spans="2:51" s="6" customFormat="1" ht="15.75" customHeight="1">
      <c r="B337" s="125"/>
      <c r="D337" s="126" t="s">
        <v>926</v>
      </c>
      <c r="E337" s="127"/>
      <c r="F337" s="127" t="s">
        <v>438</v>
      </c>
      <c r="H337" s="255">
        <v>174.06</v>
      </c>
      <c r="L337" s="125"/>
      <c r="M337" s="129"/>
      <c r="T337" s="130"/>
      <c r="U337" s="258"/>
      <c r="AT337" s="131" t="s">
        <v>926</v>
      </c>
      <c r="AU337" s="131" t="s">
        <v>828</v>
      </c>
      <c r="AV337" s="131" t="s">
        <v>828</v>
      </c>
      <c r="AW337" s="131" t="s">
        <v>838</v>
      </c>
      <c r="AX337" s="131" t="s">
        <v>818</v>
      </c>
      <c r="AY337" s="131" t="s">
        <v>858</v>
      </c>
    </row>
    <row r="338" spans="2:51" s="6" customFormat="1" ht="15.75" customHeight="1">
      <c r="B338" s="132"/>
      <c r="D338" s="133" t="s">
        <v>926</v>
      </c>
      <c r="E338" s="134"/>
      <c r="F338" s="135" t="s">
        <v>928</v>
      </c>
      <c r="H338" s="256"/>
      <c r="L338" s="132"/>
      <c r="M338" s="136"/>
      <c r="T338" s="137"/>
      <c r="U338" s="258"/>
      <c r="AT338" s="134" t="s">
        <v>926</v>
      </c>
      <c r="AU338" s="134" t="s">
        <v>828</v>
      </c>
      <c r="AV338" s="134" t="s">
        <v>824</v>
      </c>
      <c r="AW338" s="134" t="s">
        <v>838</v>
      </c>
      <c r="AX338" s="134" t="s">
        <v>818</v>
      </c>
      <c r="AY338" s="134" t="s">
        <v>858</v>
      </c>
    </row>
    <row r="339" spans="2:51" s="6" customFormat="1" ht="15.75" customHeight="1">
      <c r="B339" s="138"/>
      <c r="D339" s="133" t="s">
        <v>926</v>
      </c>
      <c r="E339" s="139"/>
      <c r="F339" s="140" t="s">
        <v>928</v>
      </c>
      <c r="H339" s="257">
        <v>174.06</v>
      </c>
      <c r="L339" s="138"/>
      <c r="M339" s="142"/>
      <c r="T339" s="143"/>
      <c r="U339" s="258"/>
      <c r="AT339" s="139" t="s">
        <v>926</v>
      </c>
      <c r="AU339" s="139" t="s">
        <v>828</v>
      </c>
      <c r="AV339" s="139" t="s">
        <v>863</v>
      </c>
      <c r="AW339" s="139" t="s">
        <v>838</v>
      </c>
      <c r="AX339" s="139" t="s">
        <v>824</v>
      </c>
      <c r="AY339" s="139" t="s">
        <v>858</v>
      </c>
    </row>
    <row r="340" spans="2:65" s="6" customFormat="1" ht="15.75" customHeight="1">
      <c r="B340" s="19"/>
      <c r="C340" s="144" t="s">
        <v>439</v>
      </c>
      <c r="D340" s="144" t="s">
        <v>929</v>
      </c>
      <c r="E340" s="145" t="s">
        <v>440</v>
      </c>
      <c r="F340" s="146" t="s">
        <v>752</v>
      </c>
      <c r="G340" s="147" t="s">
        <v>921</v>
      </c>
      <c r="H340" s="265">
        <v>200.169</v>
      </c>
      <c r="I340" s="149"/>
      <c r="J340" s="149">
        <f>ROUND($I$340*$H$340,2)</f>
        <v>0</v>
      </c>
      <c r="K340" s="146" t="s">
        <v>922</v>
      </c>
      <c r="L340" s="150"/>
      <c r="M340" s="146"/>
      <c r="N340" s="151" t="s">
        <v>790</v>
      </c>
      <c r="O340" s="112">
        <v>0</v>
      </c>
      <c r="P340" s="112">
        <f>$O$340*$H$340</f>
        <v>0</v>
      </c>
      <c r="Q340" s="112">
        <v>0.0005</v>
      </c>
      <c r="R340" s="112">
        <f>$Q$340*$H$340</f>
        <v>0.1000845</v>
      </c>
      <c r="S340" s="112">
        <v>0</v>
      </c>
      <c r="T340" s="113">
        <f>$S$340*$H$340</f>
        <v>0</v>
      </c>
      <c r="U340" s="258"/>
      <c r="AR340" s="71" t="s">
        <v>881</v>
      </c>
      <c r="AT340" s="71" t="s">
        <v>929</v>
      </c>
      <c r="AU340" s="71" t="s">
        <v>828</v>
      </c>
      <c r="AY340" s="6" t="s">
        <v>858</v>
      </c>
      <c r="BE340" s="114">
        <f>IF($N$340="základní",$J$340,0)</f>
        <v>0</v>
      </c>
      <c r="BF340" s="114">
        <f>IF($N$340="snížená",$J$340,0)</f>
        <v>0</v>
      </c>
      <c r="BG340" s="114">
        <f>IF($N$340="zákl. přenesená",$J$340,0)</f>
        <v>0</v>
      </c>
      <c r="BH340" s="114">
        <f>IF($N$340="sníž. přenesená",$J$340,0)</f>
        <v>0</v>
      </c>
      <c r="BI340" s="114">
        <f>IF($N$340="nulová",$J$340,0)</f>
        <v>0</v>
      </c>
      <c r="BJ340" s="71" t="s">
        <v>828</v>
      </c>
      <c r="BK340" s="114">
        <f>ROUND($I$340*$H$340,2)</f>
        <v>0</v>
      </c>
      <c r="BL340" s="71" t="s">
        <v>863</v>
      </c>
      <c r="BM340" s="71" t="s">
        <v>439</v>
      </c>
    </row>
    <row r="341" spans="2:65" s="6" customFormat="1" ht="15.75" customHeight="1">
      <c r="B341" s="19"/>
      <c r="C341" s="107" t="s">
        <v>441</v>
      </c>
      <c r="D341" s="107" t="s">
        <v>859</v>
      </c>
      <c r="E341" s="105" t="s">
        <v>442</v>
      </c>
      <c r="F341" s="106" t="s">
        <v>443</v>
      </c>
      <c r="G341" s="107" t="s">
        <v>921</v>
      </c>
      <c r="H341" s="249">
        <v>12.32</v>
      </c>
      <c r="I341" s="109"/>
      <c r="J341" s="109">
        <f>ROUND($I$341*$H$341,2)</f>
        <v>0</v>
      </c>
      <c r="K341" s="106" t="s">
        <v>922</v>
      </c>
      <c r="L341" s="19"/>
      <c r="M341" s="110"/>
      <c r="N341" s="111" t="s">
        <v>790</v>
      </c>
      <c r="O341" s="112">
        <v>0.222</v>
      </c>
      <c r="P341" s="112">
        <f>$O$341*$H$341</f>
        <v>2.73504</v>
      </c>
      <c r="Q341" s="112">
        <v>0.0004</v>
      </c>
      <c r="R341" s="112">
        <f>$Q$341*$H$341</f>
        <v>0.004928</v>
      </c>
      <c r="S341" s="112">
        <v>0</v>
      </c>
      <c r="T341" s="113">
        <f>$S$341*$H$341</f>
        <v>0</v>
      </c>
      <c r="U341" s="258"/>
      <c r="AR341" s="71" t="s">
        <v>863</v>
      </c>
      <c r="AT341" s="71" t="s">
        <v>859</v>
      </c>
      <c r="AU341" s="71" t="s">
        <v>828</v>
      </c>
      <c r="AY341" s="71" t="s">
        <v>858</v>
      </c>
      <c r="BE341" s="114">
        <f>IF($N$341="základní",$J$341,0)</f>
        <v>0</v>
      </c>
      <c r="BF341" s="114">
        <f>IF($N$341="snížená",$J$341,0)</f>
        <v>0</v>
      </c>
      <c r="BG341" s="114">
        <f>IF($N$341="zákl. přenesená",$J$341,0)</f>
        <v>0</v>
      </c>
      <c r="BH341" s="114">
        <f>IF($N$341="sníž. přenesená",$J$341,0)</f>
        <v>0</v>
      </c>
      <c r="BI341" s="114">
        <f>IF($N$341="nulová",$J$341,0)</f>
        <v>0</v>
      </c>
      <c r="BJ341" s="71" t="s">
        <v>828</v>
      </c>
      <c r="BK341" s="114">
        <f>ROUND($I$341*$H$341,2)</f>
        <v>0</v>
      </c>
      <c r="BL341" s="71" t="s">
        <v>863</v>
      </c>
      <c r="BM341" s="71" t="s">
        <v>441</v>
      </c>
    </row>
    <row r="342" spans="2:65" s="6" customFormat="1" ht="15.75" customHeight="1">
      <c r="B342" s="19"/>
      <c r="C342" s="147" t="s">
        <v>444</v>
      </c>
      <c r="D342" s="147" t="s">
        <v>929</v>
      </c>
      <c r="E342" s="145" t="s">
        <v>445</v>
      </c>
      <c r="F342" s="146" t="s">
        <v>446</v>
      </c>
      <c r="G342" s="147" t="s">
        <v>921</v>
      </c>
      <c r="H342" s="265">
        <v>14.168</v>
      </c>
      <c r="I342" s="149"/>
      <c r="J342" s="149">
        <f>ROUND($I$342*$H$342,2)</f>
        <v>0</v>
      </c>
      <c r="K342" s="146"/>
      <c r="L342" s="150"/>
      <c r="M342" s="146"/>
      <c r="N342" s="151" t="s">
        <v>790</v>
      </c>
      <c r="O342" s="112">
        <v>0</v>
      </c>
      <c r="P342" s="112">
        <f>$O$342*$H$342</f>
        <v>0</v>
      </c>
      <c r="Q342" s="112">
        <v>0</v>
      </c>
      <c r="R342" s="112">
        <f>$Q$342*$H$342</f>
        <v>0</v>
      </c>
      <c r="S342" s="112">
        <v>0</v>
      </c>
      <c r="T342" s="113">
        <f>$S$342*$H$342</f>
        <v>0</v>
      </c>
      <c r="U342" s="258"/>
      <c r="AR342" s="71" t="s">
        <v>881</v>
      </c>
      <c r="AT342" s="71" t="s">
        <v>929</v>
      </c>
      <c r="AU342" s="71" t="s">
        <v>828</v>
      </c>
      <c r="AY342" s="71" t="s">
        <v>858</v>
      </c>
      <c r="BE342" s="114">
        <f>IF($N$342="základní",$J$342,0)</f>
        <v>0</v>
      </c>
      <c r="BF342" s="114">
        <f>IF($N$342="snížená",$J$342,0)</f>
        <v>0</v>
      </c>
      <c r="BG342" s="114">
        <f>IF($N$342="zákl. přenesená",$J$342,0)</f>
        <v>0</v>
      </c>
      <c r="BH342" s="114">
        <f>IF($N$342="sníž. přenesená",$J$342,0)</f>
        <v>0</v>
      </c>
      <c r="BI342" s="114">
        <f>IF($N$342="nulová",$J$342,0)</f>
        <v>0</v>
      </c>
      <c r="BJ342" s="71" t="s">
        <v>828</v>
      </c>
      <c r="BK342" s="114">
        <f>ROUND($I$342*$H$342,2)</f>
        <v>0</v>
      </c>
      <c r="BL342" s="71" t="s">
        <v>863</v>
      </c>
      <c r="BM342" s="71" t="s">
        <v>444</v>
      </c>
    </row>
    <row r="343" spans="2:65" s="6" customFormat="1" ht="27" customHeight="1">
      <c r="B343" s="19"/>
      <c r="C343" s="107" t="s">
        <v>447</v>
      </c>
      <c r="D343" s="107" t="s">
        <v>859</v>
      </c>
      <c r="E343" s="105" t="s">
        <v>448</v>
      </c>
      <c r="F343" s="106" t="s">
        <v>449</v>
      </c>
      <c r="G343" s="107" t="s">
        <v>951</v>
      </c>
      <c r="H343" s="249">
        <v>96.7</v>
      </c>
      <c r="I343" s="109"/>
      <c r="J343" s="109">
        <f>ROUND($I$343*$H$343,2)</f>
        <v>0</v>
      </c>
      <c r="K343" s="106"/>
      <c r="L343" s="19"/>
      <c r="M343" s="110"/>
      <c r="N343" s="111" t="s">
        <v>790</v>
      </c>
      <c r="O343" s="112">
        <v>0</v>
      </c>
      <c r="P343" s="112">
        <f>$O$343*$H$343</f>
        <v>0</v>
      </c>
      <c r="Q343" s="112">
        <v>0</v>
      </c>
      <c r="R343" s="112">
        <f>$Q$343*$H$343</f>
        <v>0</v>
      </c>
      <c r="S343" s="112">
        <v>0</v>
      </c>
      <c r="T343" s="113">
        <f>$S$343*$H$343</f>
        <v>0</v>
      </c>
      <c r="U343" s="258"/>
      <c r="AR343" s="71" t="s">
        <v>863</v>
      </c>
      <c r="AT343" s="71" t="s">
        <v>859</v>
      </c>
      <c r="AU343" s="71" t="s">
        <v>828</v>
      </c>
      <c r="AY343" s="71" t="s">
        <v>858</v>
      </c>
      <c r="BE343" s="114">
        <f>IF($N$343="základní",$J$343,0)</f>
        <v>0</v>
      </c>
      <c r="BF343" s="114">
        <f>IF($N$343="snížená",$J$343,0)</f>
        <v>0</v>
      </c>
      <c r="BG343" s="114">
        <f>IF($N$343="zákl. přenesená",$J$343,0)</f>
        <v>0</v>
      </c>
      <c r="BH343" s="114">
        <f>IF($N$343="sníž. přenesená",$J$343,0)</f>
        <v>0</v>
      </c>
      <c r="BI343" s="114">
        <f>IF($N$343="nulová",$J$343,0)</f>
        <v>0</v>
      </c>
      <c r="BJ343" s="71" t="s">
        <v>828</v>
      </c>
      <c r="BK343" s="114">
        <f>ROUND($I$343*$H$343,2)</f>
        <v>0</v>
      </c>
      <c r="BL343" s="71" t="s">
        <v>863</v>
      </c>
      <c r="BM343" s="71" t="s">
        <v>447</v>
      </c>
    </row>
    <row r="344" spans="2:51" s="6" customFormat="1" ht="15.75" customHeight="1">
      <c r="B344" s="132"/>
      <c r="D344" s="126" t="s">
        <v>926</v>
      </c>
      <c r="E344" s="135"/>
      <c r="F344" s="135" t="s">
        <v>962</v>
      </c>
      <c r="H344" s="256"/>
      <c r="L344" s="132"/>
      <c r="M344" s="136"/>
      <c r="T344" s="137"/>
      <c r="U344" s="258"/>
      <c r="AT344" s="134" t="s">
        <v>926</v>
      </c>
      <c r="AU344" s="134" t="s">
        <v>828</v>
      </c>
      <c r="AV344" s="134" t="s">
        <v>824</v>
      </c>
      <c r="AW344" s="134" t="s">
        <v>838</v>
      </c>
      <c r="AX344" s="134" t="s">
        <v>818</v>
      </c>
      <c r="AY344" s="134" t="s">
        <v>858</v>
      </c>
    </row>
    <row r="345" spans="2:51" s="6" customFormat="1" ht="15.75" customHeight="1">
      <c r="B345" s="125"/>
      <c r="D345" s="133" t="s">
        <v>926</v>
      </c>
      <c r="E345" s="131"/>
      <c r="F345" s="127" t="s">
        <v>450</v>
      </c>
      <c r="H345" s="255">
        <v>96.7</v>
      </c>
      <c r="L345" s="125"/>
      <c r="M345" s="129"/>
      <c r="T345" s="130"/>
      <c r="U345" s="258"/>
      <c r="AT345" s="131" t="s">
        <v>926</v>
      </c>
      <c r="AU345" s="131" t="s">
        <v>828</v>
      </c>
      <c r="AV345" s="131" t="s">
        <v>828</v>
      </c>
      <c r="AW345" s="131" t="s">
        <v>838</v>
      </c>
      <c r="AX345" s="131" t="s">
        <v>818</v>
      </c>
      <c r="AY345" s="131" t="s">
        <v>858</v>
      </c>
    </row>
    <row r="346" spans="2:51" s="6" customFormat="1" ht="15.75" customHeight="1">
      <c r="B346" s="132"/>
      <c r="D346" s="133" t="s">
        <v>926</v>
      </c>
      <c r="E346" s="134"/>
      <c r="F346" s="135" t="s">
        <v>928</v>
      </c>
      <c r="H346" s="256"/>
      <c r="L346" s="132"/>
      <c r="M346" s="136"/>
      <c r="T346" s="137"/>
      <c r="U346" s="258"/>
      <c r="AT346" s="134" t="s">
        <v>926</v>
      </c>
      <c r="AU346" s="134" t="s">
        <v>828</v>
      </c>
      <c r="AV346" s="134" t="s">
        <v>824</v>
      </c>
      <c r="AW346" s="134" t="s">
        <v>838</v>
      </c>
      <c r="AX346" s="134" t="s">
        <v>818</v>
      </c>
      <c r="AY346" s="134" t="s">
        <v>858</v>
      </c>
    </row>
    <row r="347" spans="2:51" s="6" customFormat="1" ht="15.75" customHeight="1">
      <c r="B347" s="138"/>
      <c r="D347" s="133" t="s">
        <v>926</v>
      </c>
      <c r="E347" s="139"/>
      <c r="F347" s="140" t="s">
        <v>928</v>
      </c>
      <c r="H347" s="257">
        <v>96.7</v>
      </c>
      <c r="L347" s="138"/>
      <c r="M347" s="142"/>
      <c r="T347" s="143"/>
      <c r="U347" s="258"/>
      <c r="AT347" s="139" t="s">
        <v>926</v>
      </c>
      <c r="AU347" s="139" t="s">
        <v>828</v>
      </c>
      <c r="AV347" s="139" t="s">
        <v>863</v>
      </c>
      <c r="AW347" s="139" t="s">
        <v>838</v>
      </c>
      <c r="AX347" s="139" t="s">
        <v>824</v>
      </c>
      <c r="AY347" s="139" t="s">
        <v>858</v>
      </c>
    </row>
    <row r="348" spans="2:65" s="6" customFormat="1" ht="15.75" customHeight="1">
      <c r="B348" s="19"/>
      <c r="C348" s="104" t="s">
        <v>451</v>
      </c>
      <c r="D348" s="104" t="s">
        <v>859</v>
      </c>
      <c r="E348" s="105" t="s">
        <v>452</v>
      </c>
      <c r="F348" s="106" t="s">
        <v>453</v>
      </c>
      <c r="G348" s="107" t="s">
        <v>74</v>
      </c>
      <c r="H348" s="249">
        <v>215.8</v>
      </c>
      <c r="I348" s="109"/>
      <c r="J348" s="109">
        <f>ROUND($I$348*$H$348,2)</f>
        <v>0</v>
      </c>
      <c r="K348" s="106" t="s">
        <v>922</v>
      </c>
      <c r="L348" s="19"/>
      <c r="M348" s="110"/>
      <c r="N348" s="111" t="s">
        <v>790</v>
      </c>
      <c r="O348" s="112">
        <v>0</v>
      </c>
      <c r="P348" s="112">
        <f>$O$348*$H$348</f>
        <v>0</v>
      </c>
      <c r="Q348" s="112">
        <v>0</v>
      </c>
      <c r="R348" s="112">
        <f>$Q$348*$H$348</f>
        <v>0</v>
      </c>
      <c r="S348" s="112">
        <v>0</v>
      </c>
      <c r="T348" s="113">
        <f>$S$348*$H$348</f>
        <v>0</v>
      </c>
      <c r="U348" s="258"/>
      <c r="AR348" s="71" t="s">
        <v>863</v>
      </c>
      <c r="AT348" s="71" t="s">
        <v>859</v>
      </c>
      <c r="AU348" s="71" t="s">
        <v>828</v>
      </c>
      <c r="AY348" s="6" t="s">
        <v>858</v>
      </c>
      <c r="BE348" s="114">
        <f>IF($N$348="základní",$J$348,0)</f>
        <v>0</v>
      </c>
      <c r="BF348" s="114">
        <f>IF($N$348="snížená",$J$348,0)</f>
        <v>0</v>
      </c>
      <c r="BG348" s="114">
        <f>IF($N$348="zákl. přenesená",$J$348,0)</f>
        <v>0</v>
      </c>
      <c r="BH348" s="114">
        <f>IF($N$348="sníž. přenesená",$J$348,0)</f>
        <v>0</v>
      </c>
      <c r="BI348" s="114">
        <f>IF($N$348="nulová",$J$348,0)</f>
        <v>0</v>
      </c>
      <c r="BJ348" s="71" t="s">
        <v>828</v>
      </c>
      <c r="BK348" s="114">
        <f>ROUND($I$348*$H$348,2)</f>
        <v>0</v>
      </c>
      <c r="BL348" s="71" t="s">
        <v>863</v>
      </c>
      <c r="BM348" s="71" t="s">
        <v>451</v>
      </c>
    </row>
    <row r="349" spans="2:63" s="95" customFormat="1" ht="30.75" customHeight="1">
      <c r="B349" s="96"/>
      <c r="D349" s="97" t="s">
        <v>817</v>
      </c>
      <c r="E349" s="123" t="s">
        <v>454</v>
      </c>
      <c r="F349" s="123" t="s">
        <v>455</v>
      </c>
      <c r="H349" s="251"/>
      <c r="J349" s="124">
        <f>$BK$349</f>
        <v>0</v>
      </c>
      <c r="L349" s="96"/>
      <c r="M349" s="100"/>
      <c r="P349" s="101">
        <f>SUM($P$350:$P$364)</f>
        <v>0</v>
      </c>
      <c r="R349" s="101">
        <f>SUM($R$350:$R$364)</f>
        <v>0</v>
      </c>
      <c r="T349" s="102">
        <f>SUM($T$350:$T$364)</f>
        <v>0</v>
      </c>
      <c r="U349" s="251"/>
      <c r="AR349" s="97" t="s">
        <v>824</v>
      </c>
      <c r="AT349" s="97" t="s">
        <v>817</v>
      </c>
      <c r="AU349" s="97" t="s">
        <v>824</v>
      </c>
      <c r="AY349" s="97" t="s">
        <v>858</v>
      </c>
      <c r="BK349" s="103">
        <f>SUM($BK$350:$BK$364)</f>
        <v>0</v>
      </c>
    </row>
    <row r="350" spans="2:65" s="6" customFormat="1" ht="15.75" customHeight="1">
      <c r="B350" s="19"/>
      <c r="C350" s="107" t="s">
        <v>456</v>
      </c>
      <c r="D350" s="107" t="s">
        <v>859</v>
      </c>
      <c r="E350" s="105" t="s">
        <v>457</v>
      </c>
      <c r="F350" s="106" t="s">
        <v>458</v>
      </c>
      <c r="G350" s="107" t="s">
        <v>862</v>
      </c>
      <c r="H350" s="249">
        <v>1</v>
      </c>
      <c r="I350" s="109"/>
      <c r="J350" s="109">
        <f>ROUND($I$350*$H$350,2)</f>
        <v>0</v>
      </c>
      <c r="K350" s="106"/>
      <c r="L350" s="19"/>
      <c r="M350" s="110"/>
      <c r="N350" s="111" t="s">
        <v>790</v>
      </c>
      <c r="O350" s="112">
        <v>0</v>
      </c>
      <c r="P350" s="112">
        <f>$O$350*$H$350</f>
        <v>0</v>
      </c>
      <c r="Q350" s="112">
        <v>0</v>
      </c>
      <c r="R350" s="112">
        <f>$Q$350*$H$350</f>
        <v>0</v>
      </c>
      <c r="S350" s="112">
        <v>0</v>
      </c>
      <c r="T350" s="113">
        <f>$S$350*$H$350</f>
        <v>0</v>
      </c>
      <c r="U350" s="258"/>
      <c r="AR350" s="71" t="s">
        <v>863</v>
      </c>
      <c r="AT350" s="71" t="s">
        <v>859</v>
      </c>
      <c r="AU350" s="71" t="s">
        <v>828</v>
      </c>
      <c r="AY350" s="71" t="s">
        <v>858</v>
      </c>
      <c r="BE350" s="114">
        <f>IF($N$350="základní",$J$350,0)</f>
        <v>0</v>
      </c>
      <c r="BF350" s="114">
        <f>IF($N$350="snížená",$J$350,0)</f>
        <v>0</v>
      </c>
      <c r="BG350" s="114">
        <f>IF($N$350="zákl. přenesená",$J$350,0)</f>
        <v>0</v>
      </c>
      <c r="BH350" s="114">
        <f>IF($N$350="sníž. přenesená",$J$350,0)</f>
        <v>0</v>
      </c>
      <c r="BI350" s="114">
        <f>IF($N$350="nulová",$J$350,0)</f>
        <v>0</v>
      </c>
      <c r="BJ350" s="71" t="s">
        <v>828</v>
      </c>
      <c r="BK350" s="114">
        <f>ROUND($I$350*$H$350,2)</f>
        <v>0</v>
      </c>
      <c r="BL350" s="71" t="s">
        <v>863</v>
      </c>
      <c r="BM350" s="71" t="s">
        <v>456</v>
      </c>
    </row>
    <row r="351" spans="2:51" s="6" customFormat="1" ht="15.75" customHeight="1">
      <c r="B351" s="132"/>
      <c r="D351" s="126" t="s">
        <v>926</v>
      </c>
      <c r="E351" s="135"/>
      <c r="F351" s="135" t="s">
        <v>962</v>
      </c>
      <c r="H351" s="134"/>
      <c r="L351" s="132"/>
      <c r="M351" s="136"/>
      <c r="T351" s="137"/>
      <c r="U351" s="258"/>
      <c r="AT351" s="134" t="s">
        <v>926</v>
      </c>
      <c r="AU351" s="134" t="s">
        <v>828</v>
      </c>
      <c r="AV351" s="134" t="s">
        <v>824</v>
      </c>
      <c r="AW351" s="134" t="s">
        <v>838</v>
      </c>
      <c r="AX351" s="134" t="s">
        <v>818</v>
      </c>
      <c r="AY351" s="134" t="s">
        <v>858</v>
      </c>
    </row>
    <row r="352" spans="2:51" s="6" customFormat="1" ht="15.75" customHeight="1">
      <c r="B352" s="125"/>
      <c r="D352" s="133" t="s">
        <v>926</v>
      </c>
      <c r="E352" s="131"/>
      <c r="F352" s="127" t="s">
        <v>459</v>
      </c>
      <c r="H352" s="128">
        <v>1</v>
      </c>
      <c r="L352" s="125"/>
      <c r="M352" s="129"/>
      <c r="T352" s="130"/>
      <c r="U352" s="258"/>
      <c r="AT352" s="131" t="s">
        <v>926</v>
      </c>
      <c r="AU352" s="131" t="s">
        <v>828</v>
      </c>
      <c r="AV352" s="131" t="s">
        <v>828</v>
      </c>
      <c r="AW352" s="131" t="s">
        <v>838</v>
      </c>
      <c r="AX352" s="131" t="s">
        <v>818</v>
      </c>
      <c r="AY352" s="131" t="s">
        <v>858</v>
      </c>
    </row>
    <row r="353" spans="2:51" s="6" customFormat="1" ht="15.75" customHeight="1">
      <c r="B353" s="132"/>
      <c r="D353" s="133" t="s">
        <v>926</v>
      </c>
      <c r="E353" s="134"/>
      <c r="F353" s="135" t="s">
        <v>928</v>
      </c>
      <c r="H353" s="134"/>
      <c r="L353" s="132"/>
      <c r="M353" s="136"/>
      <c r="T353" s="137"/>
      <c r="U353" s="258"/>
      <c r="AT353" s="134" t="s">
        <v>926</v>
      </c>
      <c r="AU353" s="134" t="s">
        <v>828</v>
      </c>
      <c r="AV353" s="134" t="s">
        <v>824</v>
      </c>
      <c r="AW353" s="134" t="s">
        <v>838</v>
      </c>
      <c r="AX353" s="134" t="s">
        <v>818</v>
      </c>
      <c r="AY353" s="134" t="s">
        <v>858</v>
      </c>
    </row>
    <row r="354" spans="2:51" s="6" customFormat="1" ht="15.75" customHeight="1">
      <c r="B354" s="138"/>
      <c r="D354" s="133" t="s">
        <v>926</v>
      </c>
      <c r="E354" s="139"/>
      <c r="F354" s="140" t="s">
        <v>928</v>
      </c>
      <c r="H354" s="141">
        <v>1</v>
      </c>
      <c r="L354" s="138"/>
      <c r="M354" s="142"/>
      <c r="T354" s="143"/>
      <c r="U354" s="258"/>
      <c r="AT354" s="139" t="s">
        <v>926</v>
      </c>
      <c r="AU354" s="139" t="s">
        <v>828</v>
      </c>
      <c r="AV354" s="139" t="s">
        <v>863</v>
      </c>
      <c r="AW354" s="139" t="s">
        <v>838</v>
      </c>
      <c r="AX354" s="139" t="s">
        <v>824</v>
      </c>
      <c r="AY354" s="139" t="s">
        <v>858</v>
      </c>
    </row>
    <row r="355" spans="2:65" s="6" customFormat="1" ht="15.75" customHeight="1">
      <c r="B355" s="19"/>
      <c r="C355" s="104" t="s">
        <v>460</v>
      </c>
      <c r="D355" s="104" t="s">
        <v>859</v>
      </c>
      <c r="E355" s="105" t="s">
        <v>461</v>
      </c>
      <c r="F355" s="106" t="s">
        <v>462</v>
      </c>
      <c r="G355" s="107" t="s">
        <v>463</v>
      </c>
      <c r="H355" s="108">
        <v>12</v>
      </c>
      <c r="I355" s="109"/>
      <c r="J355" s="109">
        <f>ROUND($I$355*$H$355,2)</f>
        <v>0</v>
      </c>
      <c r="K355" s="106"/>
      <c r="L355" s="19"/>
      <c r="M355" s="110"/>
      <c r="N355" s="111" t="s">
        <v>790</v>
      </c>
      <c r="O355" s="112">
        <v>0</v>
      </c>
      <c r="P355" s="112">
        <f>$O$355*$H$355</f>
        <v>0</v>
      </c>
      <c r="Q355" s="112">
        <v>0</v>
      </c>
      <c r="R355" s="112">
        <f>$Q$355*$H$355</f>
        <v>0</v>
      </c>
      <c r="S355" s="112">
        <v>0</v>
      </c>
      <c r="T355" s="113">
        <f>$S$355*$H$355</f>
        <v>0</v>
      </c>
      <c r="U355" s="258"/>
      <c r="AR355" s="71" t="s">
        <v>863</v>
      </c>
      <c r="AT355" s="71" t="s">
        <v>859</v>
      </c>
      <c r="AU355" s="71" t="s">
        <v>828</v>
      </c>
      <c r="AY355" s="6" t="s">
        <v>858</v>
      </c>
      <c r="BE355" s="114">
        <f>IF($N$355="základní",$J$355,0)</f>
        <v>0</v>
      </c>
      <c r="BF355" s="114">
        <f>IF($N$355="snížená",$J$355,0)</f>
        <v>0</v>
      </c>
      <c r="BG355" s="114">
        <f>IF($N$355="zákl. přenesená",$J$355,0)</f>
        <v>0</v>
      </c>
      <c r="BH355" s="114">
        <f>IF($N$355="sníž. přenesená",$J$355,0)</f>
        <v>0</v>
      </c>
      <c r="BI355" s="114">
        <f>IF($N$355="nulová",$J$355,0)</f>
        <v>0</v>
      </c>
      <c r="BJ355" s="71" t="s">
        <v>828</v>
      </c>
      <c r="BK355" s="114">
        <f>ROUND($I$355*$H$355,2)</f>
        <v>0</v>
      </c>
      <c r="BL355" s="71" t="s">
        <v>863</v>
      </c>
      <c r="BM355" s="71" t="s">
        <v>460</v>
      </c>
    </row>
    <row r="356" spans="2:51" s="6" customFormat="1" ht="15.75" customHeight="1">
      <c r="B356" s="132"/>
      <c r="D356" s="126" t="s">
        <v>926</v>
      </c>
      <c r="E356" s="135"/>
      <c r="F356" s="135" t="s">
        <v>962</v>
      </c>
      <c r="H356" s="134"/>
      <c r="L356" s="132"/>
      <c r="M356" s="136"/>
      <c r="T356" s="137"/>
      <c r="U356" s="258"/>
      <c r="AT356" s="134" t="s">
        <v>926</v>
      </c>
      <c r="AU356" s="134" t="s">
        <v>828</v>
      </c>
      <c r="AV356" s="134" t="s">
        <v>824</v>
      </c>
      <c r="AW356" s="134" t="s">
        <v>838</v>
      </c>
      <c r="AX356" s="134" t="s">
        <v>818</v>
      </c>
      <c r="AY356" s="134" t="s">
        <v>858</v>
      </c>
    </row>
    <row r="357" spans="2:51" s="6" customFormat="1" ht="15.75" customHeight="1">
      <c r="B357" s="132"/>
      <c r="D357" s="133" t="s">
        <v>926</v>
      </c>
      <c r="E357" s="134"/>
      <c r="F357" s="135" t="s">
        <v>464</v>
      </c>
      <c r="H357" s="134"/>
      <c r="L357" s="132"/>
      <c r="M357" s="136"/>
      <c r="T357" s="137"/>
      <c r="U357" s="258"/>
      <c r="AT357" s="134" t="s">
        <v>926</v>
      </c>
      <c r="AU357" s="134" t="s">
        <v>828</v>
      </c>
      <c r="AV357" s="134" t="s">
        <v>824</v>
      </c>
      <c r="AW357" s="134" t="s">
        <v>838</v>
      </c>
      <c r="AX357" s="134" t="s">
        <v>818</v>
      </c>
      <c r="AY357" s="134" t="s">
        <v>858</v>
      </c>
    </row>
    <row r="358" spans="2:51" s="6" customFormat="1" ht="15.75" customHeight="1">
      <c r="B358" s="132"/>
      <c r="D358" s="133" t="s">
        <v>926</v>
      </c>
      <c r="E358" s="134"/>
      <c r="F358" s="135" t="s">
        <v>465</v>
      </c>
      <c r="H358" s="134"/>
      <c r="L358" s="132"/>
      <c r="M358" s="136"/>
      <c r="T358" s="137"/>
      <c r="U358" s="258"/>
      <c r="AT358" s="134" t="s">
        <v>926</v>
      </c>
      <c r="AU358" s="134" t="s">
        <v>828</v>
      </c>
      <c r="AV358" s="134" t="s">
        <v>824</v>
      </c>
      <c r="AW358" s="134" t="s">
        <v>838</v>
      </c>
      <c r="AX358" s="134" t="s">
        <v>818</v>
      </c>
      <c r="AY358" s="134" t="s">
        <v>858</v>
      </c>
    </row>
    <row r="359" spans="2:51" s="6" customFormat="1" ht="15.75" customHeight="1">
      <c r="B359" s="132"/>
      <c r="D359" s="133" t="s">
        <v>926</v>
      </c>
      <c r="E359" s="134"/>
      <c r="F359" s="135" t="s">
        <v>466</v>
      </c>
      <c r="H359" s="134"/>
      <c r="L359" s="132"/>
      <c r="M359" s="136"/>
      <c r="T359" s="137"/>
      <c r="U359" s="258"/>
      <c r="AT359" s="134" t="s">
        <v>926</v>
      </c>
      <c r="AU359" s="134" t="s">
        <v>828</v>
      </c>
      <c r="AV359" s="134" t="s">
        <v>824</v>
      </c>
      <c r="AW359" s="134" t="s">
        <v>838</v>
      </c>
      <c r="AX359" s="134" t="s">
        <v>818</v>
      </c>
      <c r="AY359" s="134" t="s">
        <v>858</v>
      </c>
    </row>
    <row r="360" spans="2:51" s="6" customFormat="1" ht="15.75" customHeight="1">
      <c r="B360" s="132"/>
      <c r="D360" s="133" t="s">
        <v>926</v>
      </c>
      <c r="E360" s="134"/>
      <c r="F360" s="135" t="s">
        <v>467</v>
      </c>
      <c r="H360" s="134"/>
      <c r="L360" s="132"/>
      <c r="M360" s="136"/>
      <c r="T360" s="137"/>
      <c r="U360" s="258"/>
      <c r="AT360" s="134" t="s">
        <v>926</v>
      </c>
      <c r="AU360" s="134" t="s">
        <v>828</v>
      </c>
      <c r="AV360" s="134" t="s">
        <v>824</v>
      </c>
      <c r="AW360" s="134" t="s">
        <v>838</v>
      </c>
      <c r="AX360" s="134" t="s">
        <v>818</v>
      </c>
      <c r="AY360" s="134" t="s">
        <v>858</v>
      </c>
    </row>
    <row r="361" spans="2:51" s="6" customFormat="1" ht="15.75" customHeight="1">
      <c r="B361" s="132"/>
      <c r="D361" s="133" t="s">
        <v>926</v>
      </c>
      <c r="E361" s="134"/>
      <c r="F361" s="135" t="s">
        <v>468</v>
      </c>
      <c r="H361" s="134"/>
      <c r="L361" s="132"/>
      <c r="M361" s="136"/>
      <c r="T361" s="137"/>
      <c r="U361" s="258"/>
      <c r="AT361" s="134" t="s">
        <v>926</v>
      </c>
      <c r="AU361" s="134" t="s">
        <v>828</v>
      </c>
      <c r="AV361" s="134" t="s">
        <v>824</v>
      </c>
      <c r="AW361" s="134" t="s">
        <v>838</v>
      </c>
      <c r="AX361" s="134" t="s">
        <v>818</v>
      </c>
      <c r="AY361" s="134" t="s">
        <v>858</v>
      </c>
    </row>
    <row r="362" spans="2:51" s="6" customFormat="1" ht="15.75" customHeight="1">
      <c r="B362" s="125"/>
      <c r="D362" s="133" t="s">
        <v>926</v>
      </c>
      <c r="E362" s="131"/>
      <c r="F362" s="127" t="s">
        <v>469</v>
      </c>
      <c r="H362" s="128">
        <v>12</v>
      </c>
      <c r="L362" s="125"/>
      <c r="M362" s="129"/>
      <c r="T362" s="130"/>
      <c r="U362" s="258"/>
      <c r="AT362" s="131" t="s">
        <v>926</v>
      </c>
      <c r="AU362" s="131" t="s">
        <v>828</v>
      </c>
      <c r="AV362" s="131" t="s">
        <v>828</v>
      </c>
      <c r="AW362" s="131" t="s">
        <v>838</v>
      </c>
      <c r="AX362" s="131" t="s">
        <v>818</v>
      </c>
      <c r="AY362" s="131" t="s">
        <v>858</v>
      </c>
    </row>
    <row r="363" spans="2:51" s="6" customFormat="1" ht="15.75" customHeight="1">
      <c r="B363" s="138"/>
      <c r="D363" s="133" t="s">
        <v>926</v>
      </c>
      <c r="E363" s="139"/>
      <c r="F363" s="140" t="s">
        <v>928</v>
      </c>
      <c r="H363" s="141">
        <v>12</v>
      </c>
      <c r="L363" s="138"/>
      <c r="M363" s="142"/>
      <c r="T363" s="143"/>
      <c r="U363" s="258"/>
      <c r="AT363" s="139" t="s">
        <v>926</v>
      </c>
      <c r="AU363" s="139" t="s">
        <v>828</v>
      </c>
      <c r="AV363" s="139" t="s">
        <v>863</v>
      </c>
      <c r="AW363" s="139" t="s">
        <v>838</v>
      </c>
      <c r="AX363" s="139" t="s">
        <v>824</v>
      </c>
      <c r="AY363" s="139" t="s">
        <v>858</v>
      </c>
    </row>
    <row r="364" spans="2:65" s="6" customFormat="1" ht="15.75" customHeight="1">
      <c r="B364" s="19"/>
      <c r="C364" s="104" t="s">
        <v>470</v>
      </c>
      <c r="D364" s="104" t="s">
        <v>859</v>
      </c>
      <c r="E364" s="105" t="s">
        <v>471</v>
      </c>
      <c r="F364" s="106" t="s">
        <v>472</v>
      </c>
      <c r="G364" s="107"/>
      <c r="H364" s="108">
        <v>1</v>
      </c>
      <c r="I364" s="109"/>
      <c r="J364" s="109">
        <f>ROUND($I$364*$H$364,2)</f>
        <v>0</v>
      </c>
      <c r="K364" s="106"/>
      <c r="L364" s="19"/>
      <c r="M364" s="110"/>
      <c r="N364" s="111" t="s">
        <v>790</v>
      </c>
      <c r="O364" s="112">
        <v>0</v>
      </c>
      <c r="P364" s="112">
        <f>$O$364*$H$364</f>
        <v>0</v>
      </c>
      <c r="Q364" s="112">
        <v>0</v>
      </c>
      <c r="R364" s="112">
        <f>$Q$364*$H$364</f>
        <v>0</v>
      </c>
      <c r="S364" s="112">
        <v>0</v>
      </c>
      <c r="T364" s="113">
        <f>$S$364*$H$364</f>
        <v>0</v>
      </c>
      <c r="U364" s="258"/>
      <c r="AR364" s="71" t="s">
        <v>863</v>
      </c>
      <c r="AT364" s="71" t="s">
        <v>859</v>
      </c>
      <c r="AU364" s="71" t="s">
        <v>828</v>
      </c>
      <c r="AY364" s="6" t="s">
        <v>858</v>
      </c>
      <c r="BE364" s="114">
        <f>IF($N$364="základní",$J$364,0)</f>
        <v>0</v>
      </c>
      <c r="BF364" s="114">
        <f>IF($N$364="snížená",$J$364,0)</f>
        <v>0</v>
      </c>
      <c r="BG364" s="114">
        <f>IF($N$364="zákl. přenesená",$J$364,0)</f>
        <v>0</v>
      </c>
      <c r="BH364" s="114">
        <f>IF($N$364="sníž. přenesená",$J$364,0)</f>
        <v>0</v>
      </c>
      <c r="BI364" s="114">
        <f>IF($N$364="nulová",$J$364,0)</f>
        <v>0</v>
      </c>
      <c r="BJ364" s="71" t="s">
        <v>828</v>
      </c>
      <c r="BK364" s="114">
        <f>ROUND($I$364*$H$364,2)</f>
        <v>0</v>
      </c>
      <c r="BL364" s="71" t="s">
        <v>863</v>
      </c>
      <c r="BM364" s="71" t="s">
        <v>470</v>
      </c>
    </row>
    <row r="365" spans="2:63" s="95" customFormat="1" ht="30.75" customHeight="1">
      <c r="B365" s="96"/>
      <c r="D365" s="97" t="s">
        <v>817</v>
      </c>
      <c r="E365" s="123" t="s">
        <v>206</v>
      </c>
      <c r="F365" s="123" t="s">
        <v>207</v>
      </c>
      <c r="J365" s="124">
        <f>$BK$365</f>
        <v>0</v>
      </c>
      <c r="L365" s="96"/>
      <c r="M365" s="100"/>
      <c r="P365" s="101">
        <f>SUM($P$366:$P$367)</f>
        <v>0</v>
      </c>
      <c r="R365" s="101">
        <f>SUM($R$366:$R$367)</f>
        <v>0</v>
      </c>
      <c r="T365" s="102">
        <f>SUM($T$366:$T$367)</f>
        <v>0</v>
      </c>
      <c r="U365" s="251"/>
      <c r="AR365" s="97" t="s">
        <v>824</v>
      </c>
      <c r="AT365" s="97" t="s">
        <v>817</v>
      </c>
      <c r="AU365" s="97" t="s">
        <v>824</v>
      </c>
      <c r="AY365" s="97" t="s">
        <v>858</v>
      </c>
      <c r="BK365" s="103">
        <f>SUM($BK$366:$BK$367)</f>
        <v>0</v>
      </c>
    </row>
    <row r="366" spans="2:65" s="6" customFormat="1" ht="15.75" customHeight="1">
      <c r="B366" s="19"/>
      <c r="C366" s="107" t="s">
        <v>473</v>
      </c>
      <c r="D366" s="107" t="s">
        <v>859</v>
      </c>
      <c r="E366" s="105" t="s">
        <v>474</v>
      </c>
      <c r="F366" s="106" t="s">
        <v>475</v>
      </c>
      <c r="G366" s="107" t="s">
        <v>208</v>
      </c>
      <c r="H366" s="108">
        <v>1</v>
      </c>
      <c r="I366" s="109"/>
      <c r="J366" s="109">
        <f>ROUND($I$366*$H$366,2)</f>
        <v>0</v>
      </c>
      <c r="K366" s="106"/>
      <c r="L366" s="19"/>
      <c r="M366" s="110"/>
      <c r="N366" s="111" t="s">
        <v>790</v>
      </c>
      <c r="O366" s="112">
        <v>0</v>
      </c>
      <c r="P366" s="112">
        <f>$O$366*$H$366</f>
        <v>0</v>
      </c>
      <c r="Q366" s="112">
        <v>0</v>
      </c>
      <c r="R366" s="112">
        <f>$Q$366*$H$366</f>
        <v>0</v>
      </c>
      <c r="S366" s="112">
        <v>0</v>
      </c>
      <c r="T366" s="113">
        <f>$S$366*$H$366</f>
        <v>0</v>
      </c>
      <c r="U366" s="258"/>
      <c r="AR366" s="71" t="s">
        <v>863</v>
      </c>
      <c r="AT366" s="71" t="s">
        <v>859</v>
      </c>
      <c r="AU366" s="71" t="s">
        <v>828</v>
      </c>
      <c r="AY366" s="71" t="s">
        <v>858</v>
      </c>
      <c r="BE366" s="114">
        <f>IF($N$366="základní",$J$366,0)</f>
        <v>0</v>
      </c>
      <c r="BF366" s="114">
        <f>IF($N$366="snížená",$J$366,0)</f>
        <v>0</v>
      </c>
      <c r="BG366" s="114">
        <f>IF($N$366="zákl. přenesená",$J$366,0)</f>
        <v>0</v>
      </c>
      <c r="BH366" s="114">
        <f>IF($N$366="sníž. přenesená",$J$366,0)</f>
        <v>0</v>
      </c>
      <c r="BI366" s="114">
        <f>IF($N$366="nulová",$J$366,0)</f>
        <v>0</v>
      </c>
      <c r="BJ366" s="71" t="s">
        <v>828</v>
      </c>
      <c r="BK366" s="114">
        <f>ROUND($I$366*$H$366,2)</f>
        <v>0</v>
      </c>
      <c r="BL366" s="71" t="s">
        <v>863</v>
      </c>
      <c r="BM366" s="71" t="s">
        <v>476</v>
      </c>
    </row>
    <row r="367" spans="2:47" s="6" customFormat="1" ht="30.75" customHeight="1">
      <c r="B367" s="19"/>
      <c r="D367" s="126" t="s">
        <v>209</v>
      </c>
      <c r="F367" s="155" t="s">
        <v>477</v>
      </c>
      <c r="L367" s="19"/>
      <c r="M367" s="45"/>
      <c r="T367" s="46"/>
      <c r="U367" s="258"/>
      <c r="AT367" s="6" t="s">
        <v>209</v>
      </c>
      <c r="AU367" s="6" t="s">
        <v>828</v>
      </c>
    </row>
    <row r="368" spans="2:63" s="95" customFormat="1" ht="30.75" customHeight="1">
      <c r="B368" s="96"/>
      <c r="D368" s="97" t="s">
        <v>817</v>
      </c>
      <c r="E368" s="123" t="s">
        <v>478</v>
      </c>
      <c r="F368" s="123" t="s">
        <v>479</v>
      </c>
      <c r="J368" s="124">
        <f>$BK$368</f>
        <v>0</v>
      </c>
      <c r="L368" s="96"/>
      <c r="M368" s="100"/>
      <c r="P368" s="101">
        <f>SUM($P$369:$P$380)</f>
        <v>0</v>
      </c>
      <c r="R368" s="101">
        <f>SUM($R$369:$R$380)</f>
        <v>0</v>
      </c>
      <c r="T368" s="102">
        <f>SUM($T$369:$T$380)</f>
        <v>0</v>
      </c>
      <c r="U368" s="251"/>
      <c r="AR368" s="97" t="s">
        <v>824</v>
      </c>
      <c r="AT368" s="97" t="s">
        <v>817</v>
      </c>
      <c r="AU368" s="97" t="s">
        <v>824</v>
      </c>
      <c r="AY368" s="97" t="s">
        <v>858</v>
      </c>
      <c r="BK368" s="103">
        <f>SUM($BK$369:$BK$380)</f>
        <v>0</v>
      </c>
    </row>
    <row r="369" spans="2:65" s="6" customFormat="1" ht="15.75" customHeight="1">
      <c r="B369" s="19"/>
      <c r="C369" s="104" t="s">
        <v>480</v>
      </c>
      <c r="D369" s="104" t="s">
        <v>859</v>
      </c>
      <c r="E369" s="105" t="s">
        <v>481</v>
      </c>
      <c r="F369" s="106" t="s">
        <v>482</v>
      </c>
      <c r="G369" s="107" t="s">
        <v>921</v>
      </c>
      <c r="H369" s="108">
        <v>48.4</v>
      </c>
      <c r="I369" s="109"/>
      <c r="J369" s="109">
        <f>ROUND($I$369*$H$369,2)</f>
        <v>0</v>
      </c>
      <c r="K369" s="106"/>
      <c r="L369" s="19"/>
      <c r="M369" s="110"/>
      <c r="N369" s="111" t="s">
        <v>790</v>
      </c>
      <c r="O369" s="112">
        <v>0</v>
      </c>
      <c r="P369" s="112">
        <f>$O$369*$H$369</f>
        <v>0</v>
      </c>
      <c r="Q369" s="112">
        <v>0</v>
      </c>
      <c r="R369" s="112">
        <f>$Q$369*$H$369</f>
        <v>0</v>
      </c>
      <c r="S369" s="112">
        <v>0</v>
      </c>
      <c r="T369" s="113">
        <f>$S$369*$H$369</f>
        <v>0</v>
      </c>
      <c r="U369" s="258"/>
      <c r="AR369" s="71" t="s">
        <v>863</v>
      </c>
      <c r="AT369" s="71" t="s">
        <v>859</v>
      </c>
      <c r="AU369" s="71" t="s">
        <v>828</v>
      </c>
      <c r="AY369" s="6" t="s">
        <v>858</v>
      </c>
      <c r="BE369" s="114">
        <f>IF($N$369="základní",$J$369,0)</f>
        <v>0</v>
      </c>
      <c r="BF369" s="114">
        <f>IF($N$369="snížená",$J$369,0)</f>
        <v>0</v>
      </c>
      <c r="BG369" s="114">
        <f>IF($N$369="zákl. přenesená",$J$369,0)</f>
        <v>0</v>
      </c>
      <c r="BH369" s="114">
        <f>IF($N$369="sníž. přenesená",$J$369,0)</f>
        <v>0</v>
      </c>
      <c r="BI369" s="114">
        <f>IF($N$369="nulová",$J$369,0)</f>
        <v>0</v>
      </c>
      <c r="BJ369" s="71" t="s">
        <v>828</v>
      </c>
      <c r="BK369" s="114">
        <f>ROUND($I$369*$H$369,2)</f>
        <v>0</v>
      </c>
      <c r="BL369" s="71" t="s">
        <v>863</v>
      </c>
      <c r="BM369" s="71" t="s">
        <v>473</v>
      </c>
    </row>
    <row r="370" spans="2:51" s="6" customFormat="1" ht="15.75" customHeight="1">
      <c r="B370" s="132"/>
      <c r="D370" s="126" t="s">
        <v>926</v>
      </c>
      <c r="E370" s="135"/>
      <c r="F370" s="135" t="s">
        <v>962</v>
      </c>
      <c r="H370" s="134"/>
      <c r="L370" s="132"/>
      <c r="M370" s="136"/>
      <c r="T370" s="137"/>
      <c r="U370" s="258"/>
      <c r="AT370" s="134" t="s">
        <v>926</v>
      </c>
      <c r="AU370" s="134" t="s">
        <v>828</v>
      </c>
      <c r="AV370" s="134" t="s">
        <v>824</v>
      </c>
      <c r="AW370" s="134" t="s">
        <v>838</v>
      </c>
      <c r="AX370" s="134" t="s">
        <v>818</v>
      </c>
      <c r="AY370" s="134" t="s">
        <v>858</v>
      </c>
    </row>
    <row r="371" spans="2:51" s="6" customFormat="1" ht="15.75" customHeight="1">
      <c r="B371" s="132"/>
      <c r="D371" s="133" t="s">
        <v>926</v>
      </c>
      <c r="E371" s="134"/>
      <c r="F371" s="135" t="s">
        <v>483</v>
      </c>
      <c r="H371" s="134"/>
      <c r="L371" s="132"/>
      <c r="M371" s="136"/>
      <c r="T371" s="137"/>
      <c r="U371" s="258"/>
      <c r="AT371" s="134" t="s">
        <v>926</v>
      </c>
      <c r="AU371" s="134" t="s">
        <v>828</v>
      </c>
      <c r="AV371" s="134" t="s">
        <v>824</v>
      </c>
      <c r="AW371" s="134" t="s">
        <v>838</v>
      </c>
      <c r="AX371" s="134" t="s">
        <v>818</v>
      </c>
      <c r="AY371" s="134" t="s">
        <v>858</v>
      </c>
    </row>
    <row r="372" spans="2:51" s="6" customFormat="1" ht="15.75" customHeight="1">
      <c r="B372" s="132"/>
      <c r="D372" s="133" t="s">
        <v>926</v>
      </c>
      <c r="E372" s="134"/>
      <c r="F372" s="135" t="s">
        <v>484</v>
      </c>
      <c r="H372" s="134"/>
      <c r="L372" s="132"/>
      <c r="M372" s="136"/>
      <c r="T372" s="137"/>
      <c r="U372" s="258"/>
      <c r="AT372" s="134" t="s">
        <v>926</v>
      </c>
      <c r="AU372" s="134" t="s">
        <v>828</v>
      </c>
      <c r="AV372" s="134" t="s">
        <v>824</v>
      </c>
      <c r="AW372" s="134" t="s">
        <v>838</v>
      </c>
      <c r="AX372" s="134" t="s">
        <v>818</v>
      </c>
      <c r="AY372" s="134" t="s">
        <v>858</v>
      </c>
    </row>
    <row r="373" spans="2:51" s="6" customFormat="1" ht="15.75" customHeight="1">
      <c r="B373" s="132"/>
      <c r="D373" s="133" t="s">
        <v>926</v>
      </c>
      <c r="E373" s="134"/>
      <c r="F373" s="135" t="s">
        <v>485</v>
      </c>
      <c r="H373" s="134"/>
      <c r="L373" s="132"/>
      <c r="M373" s="136"/>
      <c r="T373" s="137"/>
      <c r="U373" s="258"/>
      <c r="AT373" s="134" t="s">
        <v>926</v>
      </c>
      <c r="AU373" s="134" t="s">
        <v>828</v>
      </c>
      <c r="AV373" s="134" t="s">
        <v>824</v>
      </c>
      <c r="AW373" s="134" t="s">
        <v>838</v>
      </c>
      <c r="AX373" s="134" t="s">
        <v>818</v>
      </c>
      <c r="AY373" s="134" t="s">
        <v>858</v>
      </c>
    </row>
    <row r="374" spans="2:51" s="6" customFormat="1" ht="15.75" customHeight="1">
      <c r="B374" s="132"/>
      <c r="D374" s="133" t="s">
        <v>926</v>
      </c>
      <c r="E374" s="134"/>
      <c r="F374" s="135" t="s">
        <v>486</v>
      </c>
      <c r="H374" s="134"/>
      <c r="L374" s="132"/>
      <c r="M374" s="136"/>
      <c r="T374" s="137"/>
      <c r="U374" s="258"/>
      <c r="AT374" s="134" t="s">
        <v>926</v>
      </c>
      <c r="AU374" s="134" t="s">
        <v>828</v>
      </c>
      <c r="AV374" s="134" t="s">
        <v>824</v>
      </c>
      <c r="AW374" s="134" t="s">
        <v>838</v>
      </c>
      <c r="AX374" s="134" t="s">
        <v>818</v>
      </c>
      <c r="AY374" s="134" t="s">
        <v>858</v>
      </c>
    </row>
    <row r="375" spans="2:51" s="6" customFormat="1" ht="15.75" customHeight="1">
      <c r="B375" s="125"/>
      <c r="D375" s="133" t="s">
        <v>926</v>
      </c>
      <c r="E375" s="131"/>
      <c r="F375" s="127" t="s">
        <v>487</v>
      </c>
      <c r="H375" s="128">
        <v>22</v>
      </c>
      <c r="L375" s="125"/>
      <c r="M375" s="129"/>
      <c r="T375" s="130"/>
      <c r="U375" s="258"/>
      <c r="AT375" s="131" t="s">
        <v>926</v>
      </c>
      <c r="AU375" s="131" t="s">
        <v>828</v>
      </c>
      <c r="AV375" s="131" t="s">
        <v>828</v>
      </c>
      <c r="AW375" s="131" t="s">
        <v>838</v>
      </c>
      <c r="AX375" s="131" t="s">
        <v>818</v>
      </c>
      <c r="AY375" s="131" t="s">
        <v>858</v>
      </c>
    </row>
    <row r="376" spans="2:51" s="6" customFormat="1" ht="15.75" customHeight="1">
      <c r="B376" s="125"/>
      <c r="D376" s="133" t="s">
        <v>926</v>
      </c>
      <c r="E376" s="131"/>
      <c r="F376" s="127" t="s">
        <v>488</v>
      </c>
      <c r="H376" s="128">
        <v>22</v>
      </c>
      <c r="L376" s="125"/>
      <c r="M376" s="129"/>
      <c r="T376" s="130"/>
      <c r="U376" s="258"/>
      <c r="AT376" s="131" t="s">
        <v>926</v>
      </c>
      <c r="AU376" s="131" t="s">
        <v>828</v>
      </c>
      <c r="AV376" s="131" t="s">
        <v>828</v>
      </c>
      <c r="AW376" s="131" t="s">
        <v>838</v>
      </c>
      <c r="AX376" s="131" t="s">
        <v>818</v>
      </c>
      <c r="AY376" s="131" t="s">
        <v>858</v>
      </c>
    </row>
    <row r="377" spans="2:51" s="6" customFormat="1" ht="15.75" customHeight="1">
      <c r="B377" s="125"/>
      <c r="D377" s="133" t="s">
        <v>926</v>
      </c>
      <c r="E377" s="131"/>
      <c r="F377" s="127" t="s">
        <v>489</v>
      </c>
      <c r="H377" s="128">
        <v>4.4</v>
      </c>
      <c r="L377" s="125"/>
      <c r="M377" s="129"/>
      <c r="T377" s="130"/>
      <c r="U377" s="258"/>
      <c r="AT377" s="131" t="s">
        <v>926</v>
      </c>
      <c r="AU377" s="131" t="s">
        <v>828</v>
      </c>
      <c r="AV377" s="131" t="s">
        <v>828</v>
      </c>
      <c r="AW377" s="131" t="s">
        <v>838</v>
      </c>
      <c r="AX377" s="131" t="s">
        <v>818</v>
      </c>
      <c r="AY377" s="131" t="s">
        <v>858</v>
      </c>
    </row>
    <row r="378" spans="2:51" s="6" customFormat="1" ht="15.75" customHeight="1">
      <c r="B378" s="132"/>
      <c r="D378" s="133" t="s">
        <v>926</v>
      </c>
      <c r="E378" s="134"/>
      <c r="F378" s="135" t="s">
        <v>928</v>
      </c>
      <c r="H378" s="134"/>
      <c r="L378" s="132"/>
      <c r="M378" s="136"/>
      <c r="T378" s="137"/>
      <c r="U378" s="258"/>
      <c r="AT378" s="134" t="s">
        <v>926</v>
      </c>
      <c r="AU378" s="134" t="s">
        <v>828</v>
      </c>
      <c r="AV378" s="134" t="s">
        <v>824</v>
      </c>
      <c r="AW378" s="134" t="s">
        <v>838</v>
      </c>
      <c r="AX378" s="134" t="s">
        <v>818</v>
      </c>
      <c r="AY378" s="134" t="s">
        <v>858</v>
      </c>
    </row>
    <row r="379" spans="2:51" s="6" customFormat="1" ht="15.75" customHeight="1">
      <c r="B379" s="138"/>
      <c r="D379" s="133" t="s">
        <v>926</v>
      </c>
      <c r="E379" s="139"/>
      <c r="F379" s="140" t="s">
        <v>928</v>
      </c>
      <c r="H379" s="141">
        <v>48.4</v>
      </c>
      <c r="L379" s="138"/>
      <c r="M379" s="142"/>
      <c r="T379" s="143"/>
      <c r="U379" s="258"/>
      <c r="AT379" s="139" t="s">
        <v>926</v>
      </c>
      <c r="AU379" s="139" t="s">
        <v>828</v>
      </c>
      <c r="AV379" s="139" t="s">
        <v>863</v>
      </c>
      <c r="AW379" s="139" t="s">
        <v>838</v>
      </c>
      <c r="AX379" s="139" t="s">
        <v>824</v>
      </c>
      <c r="AY379" s="139" t="s">
        <v>858</v>
      </c>
    </row>
    <row r="380" spans="2:65" s="6" customFormat="1" ht="15.75" customHeight="1">
      <c r="B380" s="19"/>
      <c r="C380" s="104" t="s">
        <v>490</v>
      </c>
      <c r="D380" s="104" t="s">
        <v>859</v>
      </c>
      <c r="E380" s="105" t="s">
        <v>491</v>
      </c>
      <c r="F380" s="106" t="s">
        <v>492</v>
      </c>
      <c r="G380" s="107" t="s">
        <v>74</v>
      </c>
      <c r="H380" s="108">
        <v>234.74</v>
      </c>
      <c r="I380" s="109"/>
      <c r="J380" s="109">
        <f>ROUND($I$380*$H$380,2)</f>
        <v>0</v>
      </c>
      <c r="K380" s="106" t="s">
        <v>922</v>
      </c>
      <c r="L380" s="19"/>
      <c r="M380" s="110"/>
      <c r="N380" s="111" t="s">
        <v>790</v>
      </c>
      <c r="O380" s="112">
        <v>0</v>
      </c>
      <c r="P380" s="112">
        <f>$O$380*$H$380</f>
        <v>0</v>
      </c>
      <c r="Q380" s="112">
        <v>0</v>
      </c>
      <c r="R380" s="112">
        <f>$Q$380*$H$380</f>
        <v>0</v>
      </c>
      <c r="S380" s="112">
        <v>0</v>
      </c>
      <c r="T380" s="113">
        <f>$S$380*$H$380</f>
        <v>0</v>
      </c>
      <c r="U380" s="258"/>
      <c r="AR380" s="71" t="s">
        <v>863</v>
      </c>
      <c r="AT380" s="71" t="s">
        <v>859</v>
      </c>
      <c r="AU380" s="71" t="s">
        <v>828</v>
      </c>
      <c r="AY380" s="6" t="s">
        <v>858</v>
      </c>
      <c r="BE380" s="114">
        <f>IF($N$380="základní",$J$380,0)</f>
        <v>0</v>
      </c>
      <c r="BF380" s="114">
        <f>IF($N$380="snížená",$J$380,0)</f>
        <v>0</v>
      </c>
      <c r="BG380" s="114">
        <f>IF($N$380="zákl. přenesená",$J$380,0)</f>
        <v>0</v>
      </c>
      <c r="BH380" s="114">
        <f>IF($N$380="sníž. přenesená",$J$380,0)</f>
        <v>0</v>
      </c>
      <c r="BI380" s="114">
        <f>IF($N$380="nulová",$J$380,0)</f>
        <v>0</v>
      </c>
      <c r="BJ380" s="71" t="s">
        <v>828</v>
      </c>
      <c r="BK380" s="114">
        <f>ROUND($I$380*$H$380,2)</f>
        <v>0</v>
      </c>
      <c r="BL380" s="71" t="s">
        <v>863</v>
      </c>
      <c r="BM380" s="71" t="s">
        <v>480</v>
      </c>
    </row>
    <row r="381" spans="2:63" s="95" customFormat="1" ht="30.75" customHeight="1">
      <c r="B381" s="96"/>
      <c r="D381" s="97" t="s">
        <v>817</v>
      </c>
      <c r="E381" s="123" t="s">
        <v>83</v>
      </c>
      <c r="F381" s="123" t="s">
        <v>84</v>
      </c>
      <c r="J381" s="124">
        <f>$BK$381</f>
        <v>0</v>
      </c>
      <c r="L381" s="96"/>
      <c r="M381" s="100"/>
      <c r="P381" s="101">
        <f>SUM($P$382:$P$424)</f>
        <v>0</v>
      </c>
      <c r="R381" s="101">
        <f>SUM($R$382:$R$424)</f>
        <v>0</v>
      </c>
      <c r="T381" s="102">
        <f>SUM($T$382:$T$424)</f>
        <v>0</v>
      </c>
      <c r="U381" s="251"/>
      <c r="AR381" s="97" t="s">
        <v>824</v>
      </c>
      <c r="AT381" s="97" t="s">
        <v>817</v>
      </c>
      <c r="AU381" s="97" t="s">
        <v>824</v>
      </c>
      <c r="AY381" s="97" t="s">
        <v>858</v>
      </c>
      <c r="BK381" s="103">
        <f>SUM($BK$382:$BK$424)</f>
        <v>0</v>
      </c>
    </row>
    <row r="382" spans="2:65" s="6" customFormat="1" ht="27" customHeight="1">
      <c r="B382" s="19"/>
      <c r="C382" s="107" t="s">
        <v>493</v>
      </c>
      <c r="D382" s="107" t="s">
        <v>859</v>
      </c>
      <c r="E382" s="105" t="s">
        <v>494</v>
      </c>
      <c r="F382" s="106" t="s">
        <v>495</v>
      </c>
      <c r="G382" s="107" t="s">
        <v>993</v>
      </c>
      <c r="H382" s="108">
        <v>6</v>
      </c>
      <c r="I382" s="109"/>
      <c r="J382" s="109">
        <f>ROUND($I$382*$H$382,2)</f>
        <v>0</v>
      </c>
      <c r="K382" s="106"/>
      <c r="L382" s="19"/>
      <c r="M382" s="110"/>
      <c r="N382" s="111" t="s">
        <v>790</v>
      </c>
      <c r="O382" s="112">
        <v>0</v>
      </c>
      <c r="P382" s="112">
        <f>$O$382*$H$382</f>
        <v>0</v>
      </c>
      <c r="Q382" s="112">
        <v>0</v>
      </c>
      <c r="R382" s="112">
        <f>$Q$382*$H$382</f>
        <v>0</v>
      </c>
      <c r="S382" s="112">
        <v>0</v>
      </c>
      <c r="T382" s="113">
        <f>$S$382*$H$382</f>
        <v>0</v>
      </c>
      <c r="U382" s="258"/>
      <c r="AR382" s="71" t="s">
        <v>863</v>
      </c>
      <c r="AT382" s="71" t="s">
        <v>859</v>
      </c>
      <c r="AU382" s="71" t="s">
        <v>828</v>
      </c>
      <c r="AY382" s="71" t="s">
        <v>858</v>
      </c>
      <c r="BE382" s="114">
        <f>IF($N$382="základní",$J$382,0)</f>
        <v>0</v>
      </c>
      <c r="BF382" s="114">
        <f>IF($N$382="snížená",$J$382,0)</f>
        <v>0</v>
      </c>
      <c r="BG382" s="114">
        <f>IF($N$382="zákl. přenesená",$J$382,0)</f>
        <v>0</v>
      </c>
      <c r="BH382" s="114">
        <f>IF($N$382="sníž. přenesená",$J$382,0)</f>
        <v>0</v>
      </c>
      <c r="BI382" s="114">
        <f>IF($N$382="nulová",$J$382,0)</f>
        <v>0</v>
      </c>
      <c r="BJ382" s="71" t="s">
        <v>828</v>
      </c>
      <c r="BK382" s="114">
        <f>ROUND($I$382*$H$382,2)</f>
        <v>0</v>
      </c>
      <c r="BL382" s="71" t="s">
        <v>863</v>
      </c>
      <c r="BM382" s="71" t="s">
        <v>490</v>
      </c>
    </row>
    <row r="383" spans="2:51" s="6" customFormat="1" ht="27" customHeight="1">
      <c r="B383" s="132"/>
      <c r="D383" s="126" t="s">
        <v>926</v>
      </c>
      <c r="E383" s="135"/>
      <c r="F383" s="135" t="s">
        <v>994</v>
      </c>
      <c r="H383" s="134"/>
      <c r="L383" s="132"/>
      <c r="M383" s="136"/>
      <c r="T383" s="137"/>
      <c r="U383" s="258"/>
      <c r="AT383" s="134" t="s">
        <v>926</v>
      </c>
      <c r="AU383" s="134" t="s">
        <v>828</v>
      </c>
      <c r="AV383" s="134" t="s">
        <v>824</v>
      </c>
      <c r="AW383" s="134" t="s">
        <v>838</v>
      </c>
      <c r="AX383" s="134" t="s">
        <v>818</v>
      </c>
      <c r="AY383" s="134" t="s">
        <v>858</v>
      </c>
    </row>
    <row r="384" spans="2:51" s="6" customFormat="1" ht="27" customHeight="1">
      <c r="B384" s="132"/>
      <c r="D384" s="133" t="s">
        <v>926</v>
      </c>
      <c r="E384" s="134"/>
      <c r="F384" s="135" t="s">
        <v>0</v>
      </c>
      <c r="H384" s="134"/>
      <c r="L384" s="132"/>
      <c r="M384" s="136"/>
      <c r="T384" s="137"/>
      <c r="U384" s="258"/>
      <c r="AT384" s="134" t="s">
        <v>926</v>
      </c>
      <c r="AU384" s="134" t="s">
        <v>828</v>
      </c>
      <c r="AV384" s="134" t="s">
        <v>824</v>
      </c>
      <c r="AW384" s="134" t="s">
        <v>838</v>
      </c>
      <c r="AX384" s="134" t="s">
        <v>818</v>
      </c>
      <c r="AY384" s="134" t="s">
        <v>858</v>
      </c>
    </row>
    <row r="385" spans="2:51" s="6" customFormat="1" ht="15.75" customHeight="1">
      <c r="B385" s="132"/>
      <c r="D385" s="133" t="s">
        <v>926</v>
      </c>
      <c r="E385" s="134"/>
      <c r="F385" s="135" t="s">
        <v>88</v>
      </c>
      <c r="H385" s="134"/>
      <c r="L385" s="132"/>
      <c r="M385" s="136"/>
      <c r="T385" s="137"/>
      <c r="U385" s="258"/>
      <c r="AT385" s="134" t="s">
        <v>926</v>
      </c>
      <c r="AU385" s="134" t="s">
        <v>828</v>
      </c>
      <c r="AV385" s="134" t="s">
        <v>824</v>
      </c>
      <c r="AW385" s="134" t="s">
        <v>838</v>
      </c>
      <c r="AX385" s="134" t="s">
        <v>818</v>
      </c>
      <c r="AY385" s="134" t="s">
        <v>858</v>
      </c>
    </row>
    <row r="386" spans="2:51" s="6" customFormat="1" ht="15.75" customHeight="1">
      <c r="B386" s="125"/>
      <c r="D386" s="133" t="s">
        <v>926</v>
      </c>
      <c r="E386" s="131"/>
      <c r="F386" s="127" t="s">
        <v>496</v>
      </c>
      <c r="H386" s="128">
        <v>6</v>
      </c>
      <c r="L386" s="125"/>
      <c r="M386" s="129"/>
      <c r="T386" s="130"/>
      <c r="U386" s="258"/>
      <c r="AT386" s="131" t="s">
        <v>926</v>
      </c>
      <c r="AU386" s="131" t="s">
        <v>828</v>
      </c>
      <c r="AV386" s="131" t="s">
        <v>828</v>
      </c>
      <c r="AW386" s="131" t="s">
        <v>838</v>
      </c>
      <c r="AX386" s="131" t="s">
        <v>818</v>
      </c>
      <c r="AY386" s="131" t="s">
        <v>858</v>
      </c>
    </row>
    <row r="387" spans="2:51" s="6" customFormat="1" ht="15.75" customHeight="1">
      <c r="B387" s="132"/>
      <c r="D387" s="133" t="s">
        <v>926</v>
      </c>
      <c r="E387" s="134"/>
      <c r="F387" s="135" t="s">
        <v>928</v>
      </c>
      <c r="H387" s="134"/>
      <c r="L387" s="132"/>
      <c r="M387" s="136"/>
      <c r="T387" s="137"/>
      <c r="U387" s="258"/>
      <c r="AT387" s="134" t="s">
        <v>926</v>
      </c>
      <c r="AU387" s="134" t="s">
        <v>828</v>
      </c>
      <c r="AV387" s="134" t="s">
        <v>824</v>
      </c>
      <c r="AW387" s="134" t="s">
        <v>838</v>
      </c>
      <c r="AX387" s="134" t="s">
        <v>818</v>
      </c>
      <c r="AY387" s="134" t="s">
        <v>858</v>
      </c>
    </row>
    <row r="388" spans="2:51" s="6" customFormat="1" ht="15.75" customHeight="1">
      <c r="B388" s="138"/>
      <c r="D388" s="133" t="s">
        <v>926</v>
      </c>
      <c r="E388" s="139"/>
      <c r="F388" s="140" t="s">
        <v>928</v>
      </c>
      <c r="H388" s="141">
        <v>6</v>
      </c>
      <c r="L388" s="138"/>
      <c r="M388" s="142"/>
      <c r="T388" s="143"/>
      <c r="U388" s="258"/>
      <c r="AT388" s="139" t="s">
        <v>926</v>
      </c>
      <c r="AU388" s="139" t="s">
        <v>828</v>
      </c>
      <c r="AV388" s="139" t="s">
        <v>863</v>
      </c>
      <c r="AW388" s="139" t="s">
        <v>838</v>
      </c>
      <c r="AX388" s="139" t="s">
        <v>824</v>
      </c>
      <c r="AY388" s="139" t="s">
        <v>858</v>
      </c>
    </row>
    <row r="389" spans="2:65" s="6" customFormat="1" ht="15.75" customHeight="1">
      <c r="B389" s="19"/>
      <c r="C389" s="104" t="s">
        <v>497</v>
      </c>
      <c r="D389" s="104" t="s">
        <v>859</v>
      </c>
      <c r="E389" s="105" t="s">
        <v>498</v>
      </c>
      <c r="F389" s="106" t="s">
        <v>499</v>
      </c>
      <c r="G389" s="107" t="s">
        <v>951</v>
      </c>
      <c r="H389" s="108">
        <v>102</v>
      </c>
      <c r="I389" s="109"/>
      <c r="J389" s="109">
        <f>ROUND($I$389*$H$389,2)</f>
        <v>0</v>
      </c>
      <c r="K389" s="106"/>
      <c r="L389" s="19"/>
      <c r="M389" s="110"/>
      <c r="N389" s="111" t="s">
        <v>790</v>
      </c>
      <c r="O389" s="112">
        <v>0</v>
      </c>
      <c r="P389" s="112">
        <f>$O$389*$H$389</f>
        <v>0</v>
      </c>
      <c r="Q389" s="112">
        <v>0</v>
      </c>
      <c r="R389" s="112">
        <f>$Q$389*$H$389</f>
        <v>0</v>
      </c>
      <c r="S389" s="112">
        <v>0</v>
      </c>
      <c r="T389" s="113">
        <f>$S$389*$H$389</f>
        <v>0</v>
      </c>
      <c r="U389" s="258"/>
      <c r="AR389" s="71" t="s">
        <v>863</v>
      </c>
      <c r="AT389" s="71" t="s">
        <v>859</v>
      </c>
      <c r="AU389" s="71" t="s">
        <v>828</v>
      </c>
      <c r="AY389" s="6" t="s">
        <v>858</v>
      </c>
      <c r="BE389" s="114">
        <f>IF($N$389="základní",$J$389,0)</f>
        <v>0</v>
      </c>
      <c r="BF389" s="114">
        <f>IF($N$389="snížená",$J$389,0)</f>
        <v>0</v>
      </c>
      <c r="BG389" s="114">
        <f>IF($N$389="zákl. přenesená",$J$389,0)</f>
        <v>0</v>
      </c>
      <c r="BH389" s="114">
        <f>IF($N$389="sníž. přenesená",$J$389,0)</f>
        <v>0</v>
      </c>
      <c r="BI389" s="114">
        <f>IF($N$389="nulová",$J$389,0)</f>
        <v>0</v>
      </c>
      <c r="BJ389" s="71" t="s">
        <v>828</v>
      </c>
      <c r="BK389" s="114">
        <f>ROUND($I$389*$H$389,2)</f>
        <v>0</v>
      </c>
      <c r="BL389" s="71" t="s">
        <v>863</v>
      </c>
      <c r="BM389" s="71" t="s">
        <v>493</v>
      </c>
    </row>
    <row r="390" spans="2:51" s="6" customFormat="1" ht="27" customHeight="1">
      <c r="B390" s="132"/>
      <c r="D390" s="126" t="s">
        <v>926</v>
      </c>
      <c r="E390" s="135"/>
      <c r="F390" s="135" t="s">
        <v>994</v>
      </c>
      <c r="H390" s="134"/>
      <c r="L390" s="132"/>
      <c r="M390" s="136"/>
      <c r="T390" s="137"/>
      <c r="U390" s="258"/>
      <c r="AT390" s="134" t="s">
        <v>926</v>
      </c>
      <c r="AU390" s="134" t="s">
        <v>828</v>
      </c>
      <c r="AV390" s="134" t="s">
        <v>824</v>
      </c>
      <c r="AW390" s="134" t="s">
        <v>838</v>
      </c>
      <c r="AX390" s="134" t="s">
        <v>818</v>
      </c>
      <c r="AY390" s="134" t="s">
        <v>858</v>
      </c>
    </row>
    <row r="391" spans="2:51" s="6" customFormat="1" ht="27" customHeight="1">
      <c r="B391" s="132"/>
      <c r="D391" s="133" t="s">
        <v>926</v>
      </c>
      <c r="E391" s="134"/>
      <c r="F391" s="135" t="s">
        <v>0</v>
      </c>
      <c r="H391" s="134"/>
      <c r="L391" s="132"/>
      <c r="M391" s="136"/>
      <c r="T391" s="137"/>
      <c r="U391" s="258"/>
      <c r="AT391" s="134" t="s">
        <v>926</v>
      </c>
      <c r="AU391" s="134" t="s">
        <v>828</v>
      </c>
      <c r="AV391" s="134" t="s">
        <v>824</v>
      </c>
      <c r="AW391" s="134" t="s">
        <v>838</v>
      </c>
      <c r="AX391" s="134" t="s">
        <v>818</v>
      </c>
      <c r="AY391" s="134" t="s">
        <v>858</v>
      </c>
    </row>
    <row r="392" spans="2:51" s="6" customFormat="1" ht="15.75" customHeight="1">
      <c r="B392" s="132"/>
      <c r="D392" s="133" t="s">
        <v>926</v>
      </c>
      <c r="E392" s="134"/>
      <c r="F392" s="135" t="s">
        <v>88</v>
      </c>
      <c r="H392" s="134"/>
      <c r="L392" s="132"/>
      <c r="M392" s="136"/>
      <c r="T392" s="137"/>
      <c r="U392" s="258"/>
      <c r="AT392" s="134" t="s">
        <v>926</v>
      </c>
      <c r="AU392" s="134" t="s">
        <v>828</v>
      </c>
      <c r="AV392" s="134" t="s">
        <v>824</v>
      </c>
      <c r="AW392" s="134" t="s">
        <v>838</v>
      </c>
      <c r="AX392" s="134" t="s">
        <v>818</v>
      </c>
      <c r="AY392" s="134" t="s">
        <v>858</v>
      </c>
    </row>
    <row r="393" spans="2:51" s="6" customFormat="1" ht="15.75" customHeight="1">
      <c r="B393" s="125"/>
      <c r="D393" s="133" t="s">
        <v>926</v>
      </c>
      <c r="E393" s="131"/>
      <c r="F393" s="127" t="s">
        <v>500</v>
      </c>
      <c r="H393" s="128">
        <v>102</v>
      </c>
      <c r="L393" s="125"/>
      <c r="M393" s="129"/>
      <c r="T393" s="130"/>
      <c r="U393" s="258"/>
      <c r="AT393" s="131" t="s">
        <v>926</v>
      </c>
      <c r="AU393" s="131" t="s">
        <v>828</v>
      </c>
      <c r="AV393" s="131" t="s">
        <v>828</v>
      </c>
      <c r="AW393" s="131" t="s">
        <v>838</v>
      </c>
      <c r="AX393" s="131" t="s">
        <v>818</v>
      </c>
      <c r="AY393" s="131" t="s">
        <v>858</v>
      </c>
    </row>
    <row r="394" spans="2:51" s="6" customFormat="1" ht="15.75" customHeight="1">
      <c r="B394" s="132"/>
      <c r="D394" s="133" t="s">
        <v>926</v>
      </c>
      <c r="E394" s="134"/>
      <c r="F394" s="135" t="s">
        <v>928</v>
      </c>
      <c r="H394" s="134"/>
      <c r="L394" s="132"/>
      <c r="M394" s="136"/>
      <c r="T394" s="137"/>
      <c r="U394" s="258"/>
      <c r="AT394" s="134" t="s">
        <v>926</v>
      </c>
      <c r="AU394" s="134" t="s">
        <v>828</v>
      </c>
      <c r="AV394" s="134" t="s">
        <v>824</v>
      </c>
      <c r="AW394" s="134" t="s">
        <v>838</v>
      </c>
      <c r="AX394" s="134" t="s">
        <v>818</v>
      </c>
      <c r="AY394" s="134" t="s">
        <v>858</v>
      </c>
    </row>
    <row r="395" spans="2:51" s="6" customFormat="1" ht="15.75" customHeight="1">
      <c r="B395" s="138"/>
      <c r="D395" s="133" t="s">
        <v>926</v>
      </c>
      <c r="E395" s="139"/>
      <c r="F395" s="140" t="s">
        <v>928</v>
      </c>
      <c r="H395" s="141">
        <v>102</v>
      </c>
      <c r="L395" s="138"/>
      <c r="M395" s="142"/>
      <c r="T395" s="143"/>
      <c r="U395" s="258"/>
      <c r="AT395" s="139" t="s">
        <v>926</v>
      </c>
      <c r="AU395" s="139" t="s">
        <v>828</v>
      </c>
      <c r="AV395" s="139" t="s">
        <v>863</v>
      </c>
      <c r="AW395" s="139" t="s">
        <v>838</v>
      </c>
      <c r="AX395" s="139" t="s">
        <v>824</v>
      </c>
      <c r="AY395" s="139" t="s">
        <v>858</v>
      </c>
    </row>
    <row r="396" spans="2:65" s="6" customFormat="1" ht="15.75" customHeight="1">
      <c r="B396" s="19"/>
      <c r="C396" s="104" t="s">
        <v>501</v>
      </c>
      <c r="D396" s="104" t="s">
        <v>859</v>
      </c>
      <c r="E396" s="105" t="s">
        <v>502</v>
      </c>
      <c r="F396" s="106" t="s">
        <v>503</v>
      </c>
      <c r="G396" s="107" t="s">
        <v>951</v>
      </c>
      <c r="H396" s="108">
        <v>110</v>
      </c>
      <c r="I396" s="109"/>
      <c r="J396" s="109">
        <f>ROUND($I$396*$H$396,2)</f>
        <v>0</v>
      </c>
      <c r="K396" s="106"/>
      <c r="L396" s="19"/>
      <c r="M396" s="110"/>
      <c r="N396" s="111" t="s">
        <v>790</v>
      </c>
      <c r="O396" s="112">
        <v>0</v>
      </c>
      <c r="P396" s="112">
        <f>$O$396*$H$396</f>
        <v>0</v>
      </c>
      <c r="Q396" s="112">
        <v>0</v>
      </c>
      <c r="R396" s="112">
        <f>$Q$396*$H$396</f>
        <v>0</v>
      </c>
      <c r="S396" s="112">
        <v>0</v>
      </c>
      <c r="T396" s="113">
        <f>$S$396*$H$396</f>
        <v>0</v>
      </c>
      <c r="U396" s="258"/>
      <c r="AR396" s="71" t="s">
        <v>863</v>
      </c>
      <c r="AT396" s="71" t="s">
        <v>859</v>
      </c>
      <c r="AU396" s="71" t="s">
        <v>828</v>
      </c>
      <c r="AY396" s="6" t="s">
        <v>858</v>
      </c>
      <c r="BE396" s="114">
        <f>IF($N$396="základní",$J$396,0)</f>
        <v>0</v>
      </c>
      <c r="BF396" s="114">
        <f>IF($N$396="snížená",$J$396,0)</f>
        <v>0</v>
      </c>
      <c r="BG396" s="114">
        <f>IF($N$396="zákl. přenesená",$J$396,0)</f>
        <v>0</v>
      </c>
      <c r="BH396" s="114">
        <f>IF($N$396="sníž. přenesená",$J$396,0)</f>
        <v>0</v>
      </c>
      <c r="BI396" s="114">
        <f>IF($N$396="nulová",$J$396,0)</f>
        <v>0</v>
      </c>
      <c r="BJ396" s="71" t="s">
        <v>828</v>
      </c>
      <c r="BK396" s="114">
        <f>ROUND($I$396*$H$396,2)</f>
        <v>0</v>
      </c>
      <c r="BL396" s="71" t="s">
        <v>863</v>
      </c>
      <c r="BM396" s="71" t="s">
        <v>497</v>
      </c>
    </row>
    <row r="397" spans="2:51" s="6" customFormat="1" ht="27" customHeight="1">
      <c r="B397" s="132"/>
      <c r="D397" s="126" t="s">
        <v>926</v>
      </c>
      <c r="E397" s="135"/>
      <c r="F397" s="135" t="s">
        <v>994</v>
      </c>
      <c r="H397" s="134"/>
      <c r="L397" s="132"/>
      <c r="M397" s="136"/>
      <c r="T397" s="137"/>
      <c r="U397" s="258"/>
      <c r="AT397" s="134" t="s">
        <v>926</v>
      </c>
      <c r="AU397" s="134" t="s">
        <v>828</v>
      </c>
      <c r="AV397" s="134" t="s">
        <v>824</v>
      </c>
      <c r="AW397" s="134" t="s">
        <v>838</v>
      </c>
      <c r="AX397" s="134" t="s">
        <v>818</v>
      </c>
      <c r="AY397" s="134" t="s">
        <v>858</v>
      </c>
    </row>
    <row r="398" spans="2:51" s="6" customFormat="1" ht="27" customHeight="1">
      <c r="B398" s="132"/>
      <c r="D398" s="133" t="s">
        <v>926</v>
      </c>
      <c r="E398" s="134"/>
      <c r="F398" s="135" t="s">
        <v>0</v>
      </c>
      <c r="H398" s="134"/>
      <c r="L398" s="132"/>
      <c r="M398" s="136"/>
      <c r="T398" s="137"/>
      <c r="U398" s="258"/>
      <c r="AT398" s="134" t="s">
        <v>926</v>
      </c>
      <c r="AU398" s="134" t="s">
        <v>828</v>
      </c>
      <c r="AV398" s="134" t="s">
        <v>824</v>
      </c>
      <c r="AW398" s="134" t="s">
        <v>838</v>
      </c>
      <c r="AX398" s="134" t="s">
        <v>818</v>
      </c>
      <c r="AY398" s="134" t="s">
        <v>858</v>
      </c>
    </row>
    <row r="399" spans="2:51" s="6" customFormat="1" ht="15.75" customHeight="1">
      <c r="B399" s="132"/>
      <c r="D399" s="133" t="s">
        <v>926</v>
      </c>
      <c r="E399" s="134"/>
      <c r="F399" s="135" t="s">
        <v>88</v>
      </c>
      <c r="H399" s="134"/>
      <c r="L399" s="132"/>
      <c r="M399" s="136"/>
      <c r="T399" s="137"/>
      <c r="U399" s="258"/>
      <c r="AT399" s="134" t="s">
        <v>926</v>
      </c>
      <c r="AU399" s="134" t="s">
        <v>828</v>
      </c>
      <c r="AV399" s="134" t="s">
        <v>824</v>
      </c>
      <c r="AW399" s="134" t="s">
        <v>838</v>
      </c>
      <c r="AX399" s="134" t="s">
        <v>818</v>
      </c>
      <c r="AY399" s="134" t="s">
        <v>858</v>
      </c>
    </row>
    <row r="400" spans="2:51" s="6" customFormat="1" ht="15.75" customHeight="1">
      <c r="B400" s="125"/>
      <c r="D400" s="133" t="s">
        <v>926</v>
      </c>
      <c r="E400" s="131"/>
      <c r="F400" s="127" t="s">
        <v>504</v>
      </c>
      <c r="H400" s="128">
        <v>110</v>
      </c>
      <c r="L400" s="125"/>
      <c r="M400" s="129"/>
      <c r="T400" s="130"/>
      <c r="U400" s="258"/>
      <c r="AT400" s="131" t="s">
        <v>926</v>
      </c>
      <c r="AU400" s="131" t="s">
        <v>828</v>
      </c>
      <c r="AV400" s="131" t="s">
        <v>828</v>
      </c>
      <c r="AW400" s="131" t="s">
        <v>838</v>
      </c>
      <c r="AX400" s="131" t="s">
        <v>818</v>
      </c>
      <c r="AY400" s="131" t="s">
        <v>858</v>
      </c>
    </row>
    <row r="401" spans="2:51" s="6" customFormat="1" ht="15.75" customHeight="1">
      <c r="B401" s="132"/>
      <c r="D401" s="133" t="s">
        <v>926</v>
      </c>
      <c r="E401" s="134"/>
      <c r="F401" s="135" t="s">
        <v>928</v>
      </c>
      <c r="H401" s="134"/>
      <c r="L401" s="132"/>
      <c r="M401" s="136"/>
      <c r="T401" s="137"/>
      <c r="U401" s="258"/>
      <c r="AT401" s="134" t="s">
        <v>926</v>
      </c>
      <c r="AU401" s="134" t="s">
        <v>828</v>
      </c>
      <c r="AV401" s="134" t="s">
        <v>824</v>
      </c>
      <c r="AW401" s="134" t="s">
        <v>838</v>
      </c>
      <c r="AX401" s="134" t="s">
        <v>818</v>
      </c>
      <c r="AY401" s="134" t="s">
        <v>858</v>
      </c>
    </row>
    <row r="402" spans="2:51" s="6" customFormat="1" ht="15.75" customHeight="1">
      <c r="B402" s="138"/>
      <c r="D402" s="133" t="s">
        <v>926</v>
      </c>
      <c r="E402" s="139"/>
      <c r="F402" s="140" t="s">
        <v>928</v>
      </c>
      <c r="H402" s="141">
        <v>110</v>
      </c>
      <c r="L402" s="138"/>
      <c r="M402" s="142"/>
      <c r="T402" s="143"/>
      <c r="U402" s="258"/>
      <c r="AT402" s="139" t="s">
        <v>926</v>
      </c>
      <c r="AU402" s="139" t="s">
        <v>828</v>
      </c>
      <c r="AV402" s="139" t="s">
        <v>863</v>
      </c>
      <c r="AW402" s="139" t="s">
        <v>838</v>
      </c>
      <c r="AX402" s="139" t="s">
        <v>824</v>
      </c>
      <c r="AY402" s="139" t="s">
        <v>858</v>
      </c>
    </row>
    <row r="403" spans="2:65" s="6" customFormat="1" ht="15.75" customHeight="1">
      <c r="B403" s="19"/>
      <c r="C403" s="104" t="s">
        <v>505</v>
      </c>
      <c r="D403" s="104" t="s">
        <v>859</v>
      </c>
      <c r="E403" s="105" t="s">
        <v>506</v>
      </c>
      <c r="F403" s="106" t="s">
        <v>507</v>
      </c>
      <c r="G403" s="107" t="s">
        <v>993</v>
      </c>
      <c r="H403" s="108">
        <v>4</v>
      </c>
      <c r="I403" s="109"/>
      <c r="J403" s="109">
        <f>ROUND($I$403*$H$403,2)</f>
        <v>0</v>
      </c>
      <c r="K403" s="106"/>
      <c r="L403" s="19"/>
      <c r="M403" s="110"/>
      <c r="N403" s="111" t="s">
        <v>790</v>
      </c>
      <c r="O403" s="112">
        <v>0</v>
      </c>
      <c r="P403" s="112">
        <f>$O$403*$H$403</f>
        <v>0</v>
      </c>
      <c r="Q403" s="112">
        <v>0</v>
      </c>
      <c r="R403" s="112">
        <f>$Q$403*$H$403</f>
        <v>0</v>
      </c>
      <c r="S403" s="112">
        <v>0</v>
      </c>
      <c r="T403" s="113">
        <f>$S$403*$H$403</f>
        <v>0</v>
      </c>
      <c r="U403" s="258"/>
      <c r="AR403" s="71" t="s">
        <v>863</v>
      </c>
      <c r="AT403" s="71" t="s">
        <v>859</v>
      </c>
      <c r="AU403" s="71" t="s">
        <v>828</v>
      </c>
      <c r="AY403" s="6" t="s">
        <v>858</v>
      </c>
      <c r="BE403" s="114">
        <f>IF($N$403="základní",$J$403,0)</f>
        <v>0</v>
      </c>
      <c r="BF403" s="114">
        <f>IF($N$403="snížená",$J$403,0)</f>
        <v>0</v>
      </c>
      <c r="BG403" s="114">
        <f>IF($N$403="zákl. přenesená",$J$403,0)</f>
        <v>0</v>
      </c>
      <c r="BH403" s="114">
        <f>IF($N$403="sníž. přenesená",$J$403,0)</f>
        <v>0</v>
      </c>
      <c r="BI403" s="114">
        <f>IF($N$403="nulová",$J$403,0)</f>
        <v>0</v>
      </c>
      <c r="BJ403" s="71" t="s">
        <v>828</v>
      </c>
      <c r="BK403" s="114">
        <f>ROUND($I$403*$H$403,2)</f>
        <v>0</v>
      </c>
      <c r="BL403" s="71" t="s">
        <v>863</v>
      </c>
      <c r="BM403" s="71" t="s">
        <v>501</v>
      </c>
    </row>
    <row r="404" spans="2:51" s="6" customFormat="1" ht="27" customHeight="1">
      <c r="B404" s="132"/>
      <c r="D404" s="126" t="s">
        <v>926</v>
      </c>
      <c r="E404" s="135"/>
      <c r="F404" s="135" t="s">
        <v>994</v>
      </c>
      <c r="H404" s="134"/>
      <c r="L404" s="132"/>
      <c r="M404" s="136"/>
      <c r="T404" s="137"/>
      <c r="U404" s="258"/>
      <c r="AT404" s="134" t="s">
        <v>926</v>
      </c>
      <c r="AU404" s="134" t="s">
        <v>828</v>
      </c>
      <c r="AV404" s="134" t="s">
        <v>824</v>
      </c>
      <c r="AW404" s="134" t="s">
        <v>838</v>
      </c>
      <c r="AX404" s="134" t="s">
        <v>818</v>
      </c>
      <c r="AY404" s="134" t="s">
        <v>858</v>
      </c>
    </row>
    <row r="405" spans="2:51" s="6" customFormat="1" ht="27" customHeight="1">
      <c r="B405" s="132"/>
      <c r="D405" s="133" t="s">
        <v>926</v>
      </c>
      <c r="E405" s="134"/>
      <c r="F405" s="135" t="s">
        <v>0</v>
      </c>
      <c r="H405" s="134"/>
      <c r="L405" s="132"/>
      <c r="M405" s="136"/>
      <c r="T405" s="137"/>
      <c r="U405" s="258"/>
      <c r="AT405" s="134" t="s">
        <v>926</v>
      </c>
      <c r="AU405" s="134" t="s">
        <v>828</v>
      </c>
      <c r="AV405" s="134" t="s">
        <v>824</v>
      </c>
      <c r="AW405" s="134" t="s">
        <v>838</v>
      </c>
      <c r="AX405" s="134" t="s">
        <v>818</v>
      </c>
      <c r="AY405" s="134" t="s">
        <v>858</v>
      </c>
    </row>
    <row r="406" spans="2:51" s="6" customFormat="1" ht="15.75" customHeight="1">
      <c r="B406" s="132"/>
      <c r="D406" s="133" t="s">
        <v>926</v>
      </c>
      <c r="E406" s="134"/>
      <c r="F406" s="135" t="s">
        <v>88</v>
      </c>
      <c r="H406" s="134"/>
      <c r="L406" s="132"/>
      <c r="M406" s="136"/>
      <c r="T406" s="137"/>
      <c r="U406" s="258"/>
      <c r="AT406" s="134" t="s">
        <v>926</v>
      </c>
      <c r="AU406" s="134" t="s">
        <v>828</v>
      </c>
      <c r="AV406" s="134" t="s">
        <v>824</v>
      </c>
      <c r="AW406" s="134" t="s">
        <v>838</v>
      </c>
      <c r="AX406" s="134" t="s">
        <v>818</v>
      </c>
      <c r="AY406" s="134" t="s">
        <v>858</v>
      </c>
    </row>
    <row r="407" spans="2:51" s="6" customFormat="1" ht="15.75" customHeight="1">
      <c r="B407" s="125"/>
      <c r="D407" s="133" t="s">
        <v>926</v>
      </c>
      <c r="E407" s="131"/>
      <c r="F407" s="127" t="s">
        <v>508</v>
      </c>
      <c r="H407" s="128">
        <v>4</v>
      </c>
      <c r="L407" s="125"/>
      <c r="M407" s="129"/>
      <c r="T407" s="130"/>
      <c r="U407" s="258"/>
      <c r="AT407" s="131" t="s">
        <v>926</v>
      </c>
      <c r="AU407" s="131" t="s">
        <v>828</v>
      </c>
      <c r="AV407" s="131" t="s">
        <v>828</v>
      </c>
      <c r="AW407" s="131" t="s">
        <v>838</v>
      </c>
      <c r="AX407" s="131" t="s">
        <v>818</v>
      </c>
      <c r="AY407" s="131" t="s">
        <v>858</v>
      </c>
    </row>
    <row r="408" spans="2:51" s="6" customFormat="1" ht="15.75" customHeight="1">
      <c r="B408" s="132"/>
      <c r="D408" s="133" t="s">
        <v>926</v>
      </c>
      <c r="E408" s="134"/>
      <c r="F408" s="135" t="s">
        <v>928</v>
      </c>
      <c r="H408" s="134"/>
      <c r="L408" s="132"/>
      <c r="M408" s="136"/>
      <c r="T408" s="137"/>
      <c r="U408" s="258"/>
      <c r="AT408" s="134" t="s">
        <v>926</v>
      </c>
      <c r="AU408" s="134" t="s">
        <v>828</v>
      </c>
      <c r="AV408" s="134" t="s">
        <v>824</v>
      </c>
      <c r="AW408" s="134" t="s">
        <v>838</v>
      </c>
      <c r="AX408" s="134" t="s">
        <v>818</v>
      </c>
      <c r="AY408" s="134" t="s">
        <v>858</v>
      </c>
    </row>
    <row r="409" spans="2:51" s="6" customFormat="1" ht="15.75" customHeight="1">
      <c r="B409" s="138"/>
      <c r="D409" s="133" t="s">
        <v>926</v>
      </c>
      <c r="E409" s="139"/>
      <c r="F409" s="140" t="s">
        <v>928</v>
      </c>
      <c r="H409" s="141">
        <v>4</v>
      </c>
      <c r="L409" s="138"/>
      <c r="M409" s="142"/>
      <c r="T409" s="143"/>
      <c r="U409" s="258"/>
      <c r="AT409" s="139" t="s">
        <v>926</v>
      </c>
      <c r="AU409" s="139" t="s">
        <v>828</v>
      </c>
      <c r="AV409" s="139" t="s">
        <v>863</v>
      </c>
      <c r="AW409" s="139" t="s">
        <v>838</v>
      </c>
      <c r="AX409" s="139" t="s">
        <v>824</v>
      </c>
      <c r="AY409" s="139" t="s">
        <v>858</v>
      </c>
    </row>
    <row r="410" spans="2:65" s="6" customFormat="1" ht="15.75" customHeight="1">
      <c r="B410" s="19"/>
      <c r="C410" s="104" t="s">
        <v>509</v>
      </c>
      <c r="D410" s="104" t="s">
        <v>859</v>
      </c>
      <c r="E410" s="105" t="s">
        <v>510</v>
      </c>
      <c r="F410" s="106" t="s">
        <v>511</v>
      </c>
      <c r="G410" s="107" t="s">
        <v>993</v>
      </c>
      <c r="H410" s="108">
        <v>2</v>
      </c>
      <c r="I410" s="109"/>
      <c r="J410" s="109">
        <f>ROUND($I$410*$H$410,2)</f>
        <v>0</v>
      </c>
      <c r="K410" s="106"/>
      <c r="L410" s="19"/>
      <c r="M410" s="110"/>
      <c r="N410" s="111" t="s">
        <v>790</v>
      </c>
      <c r="O410" s="112">
        <v>0</v>
      </c>
      <c r="P410" s="112">
        <f>$O$410*$H$410</f>
        <v>0</v>
      </c>
      <c r="Q410" s="112">
        <v>0</v>
      </c>
      <c r="R410" s="112">
        <f>$Q$410*$H$410</f>
        <v>0</v>
      </c>
      <c r="S410" s="112">
        <v>0</v>
      </c>
      <c r="T410" s="113">
        <f>$S$410*$H$410</f>
        <v>0</v>
      </c>
      <c r="U410" s="258"/>
      <c r="AR410" s="71" t="s">
        <v>863</v>
      </c>
      <c r="AT410" s="71" t="s">
        <v>859</v>
      </c>
      <c r="AU410" s="71" t="s">
        <v>828</v>
      </c>
      <c r="AY410" s="6" t="s">
        <v>858</v>
      </c>
      <c r="BE410" s="114">
        <f>IF($N$410="základní",$J$410,0)</f>
        <v>0</v>
      </c>
      <c r="BF410" s="114">
        <f>IF($N$410="snížená",$J$410,0)</f>
        <v>0</v>
      </c>
      <c r="BG410" s="114">
        <f>IF($N$410="zákl. přenesená",$J$410,0)</f>
        <v>0</v>
      </c>
      <c r="BH410" s="114">
        <f>IF($N$410="sníž. přenesená",$J$410,0)</f>
        <v>0</v>
      </c>
      <c r="BI410" s="114">
        <f>IF($N$410="nulová",$J$410,0)</f>
        <v>0</v>
      </c>
      <c r="BJ410" s="71" t="s">
        <v>828</v>
      </c>
      <c r="BK410" s="114">
        <f>ROUND($I$410*$H$410,2)</f>
        <v>0</v>
      </c>
      <c r="BL410" s="71" t="s">
        <v>863</v>
      </c>
      <c r="BM410" s="71" t="s">
        <v>505</v>
      </c>
    </row>
    <row r="411" spans="2:51" s="6" customFormat="1" ht="27" customHeight="1">
      <c r="B411" s="132"/>
      <c r="D411" s="126" t="s">
        <v>926</v>
      </c>
      <c r="E411" s="135"/>
      <c r="F411" s="135" t="s">
        <v>994</v>
      </c>
      <c r="H411" s="134"/>
      <c r="L411" s="132"/>
      <c r="M411" s="136"/>
      <c r="T411" s="137"/>
      <c r="U411" s="258"/>
      <c r="AT411" s="134" t="s">
        <v>926</v>
      </c>
      <c r="AU411" s="134" t="s">
        <v>828</v>
      </c>
      <c r="AV411" s="134" t="s">
        <v>824</v>
      </c>
      <c r="AW411" s="134" t="s">
        <v>838</v>
      </c>
      <c r="AX411" s="134" t="s">
        <v>818</v>
      </c>
      <c r="AY411" s="134" t="s">
        <v>858</v>
      </c>
    </row>
    <row r="412" spans="2:51" s="6" customFormat="1" ht="27" customHeight="1">
      <c r="B412" s="132"/>
      <c r="D412" s="133" t="s">
        <v>926</v>
      </c>
      <c r="E412" s="134"/>
      <c r="F412" s="135" t="s">
        <v>0</v>
      </c>
      <c r="H412" s="134"/>
      <c r="L412" s="132"/>
      <c r="M412" s="136"/>
      <c r="T412" s="137"/>
      <c r="U412" s="258"/>
      <c r="AT412" s="134" t="s">
        <v>926</v>
      </c>
      <c r="AU412" s="134" t="s">
        <v>828</v>
      </c>
      <c r="AV412" s="134" t="s">
        <v>824</v>
      </c>
      <c r="AW412" s="134" t="s">
        <v>838</v>
      </c>
      <c r="AX412" s="134" t="s">
        <v>818</v>
      </c>
      <c r="AY412" s="134" t="s">
        <v>858</v>
      </c>
    </row>
    <row r="413" spans="2:51" s="6" customFormat="1" ht="15.75" customHeight="1">
      <c r="B413" s="132"/>
      <c r="D413" s="133" t="s">
        <v>926</v>
      </c>
      <c r="E413" s="134"/>
      <c r="F413" s="135" t="s">
        <v>88</v>
      </c>
      <c r="H413" s="134"/>
      <c r="L413" s="132"/>
      <c r="M413" s="136"/>
      <c r="T413" s="137"/>
      <c r="U413" s="258"/>
      <c r="AT413" s="134" t="s">
        <v>926</v>
      </c>
      <c r="AU413" s="134" t="s">
        <v>828</v>
      </c>
      <c r="AV413" s="134" t="s">
        <v>824</v>
      </c>
      <c r="AW413" s="134" t="s">
        <v>838</v>
      </c>
      <c r="AX413" s="134" t="s">
        <v>818</v>
      </c>
      <c r="AY413" s="134" t="s">
        <v>858</v>
      </c>
    </row>
    <row r="414" spans="2:51" s="6" customFormat="1" ht="15.75" customHeight="1">
      <c r="B414" s="125"/>
      <c r="D414" s="133" t="s">
        <v>926</v>
      </c>
      <c r="E414" s="131"/>
      <c r="F414" s="127" t="s">
        <v>512</v>
      </c>
      <c r="H414" s="128">
        <v>2</v>
      </c>
      <c r="L414" s="125"/>
      <c r="M414" s="129"/>
      <c r="T414" s="130"/>
      <c r="U414" s="258"/>
      <c r="AT414" s="131" t="s">
        <v>926</v>
      </c>
      <c r="AU414" s="131" t="s">
        <v>828</v>
      </c>
      <c r="AV414" s="131" t="s">
        <v>828</v>
      </c>
      <c r="AW414" s="131" t="s">
        <v>838</v>
      </c>
      <c r="AX414" s="131" t="s">
        <v>818</v>
      </c>
      <c r="AY414" s="131" t="s">
        <v>858</v>
      </c>
    </row>
    <row r="415" spans="2:51" s="6" customFormat="1" ht="15.75" customHeight="1">
      <c r="B415" s="132"/>
      <c r="D415" s="133" t="s">
        <v>926</v>
      </c>
      <c r="E415" s="134"/>
      <c r="F415" s="135" t="s">
        <v>928</v>
      </c>
      <c r="H415" s="134"/>
      <c r="L415" s="132"/>
      <c r="M415" s="136"/>
      <c r="T415" s="137"/>
      <c r="U415" s="258"/>
      <c r="AT415" s="134" t="s">
        <v>926</v>
      </c>
      <c r="AU415" s="134" t="s">
        <v>828</v>
      </c>
      <c r="AV415" s="134" t="s">
        <v>824</v>
      </c>
      <c r="AW415" s="134" t="s">
        <v>838</v>
      </c>
      <c r="AX415" s="134" t="s">
        <v>818</v>
      </c>
      <c r="AY415" s="134" t="s">
        <v>858</v>
      </c>
    </row>
    <row r="416" spans="2:51" s="6" customFormat="1" ht="15.75" customHeight="1">
      <c r="B416" s="138"/>
      <c r="D416" s="133" t="s">
        <v>926</v>
      </c>
      <c r="E416" s="139"/>
      <c r="F416" s="140" t="s">
        <v>928</v>
      </c>
      <c r="H416" s="141">
        <v>2</v>
      </c>
      <c r="L416" s="138"/>
      <c r="M416" s="142"/>
      <c r="T416" s="143"/>
      <c r="U416" s="258"/>
      <c r="AT416" s="139" t="s">
        <v>926</v>
      </c>
      <c r="AU416" s="139" t="s">
        <v>828</v>
      </c>
      <c r="AV416" s="139" t="s">
        <v>863</v>
      </c>
      <c r="AW416" s="139" t="s">
        <v>838</v>
      </c>
      <c r="AX416" s="139" t="s">
        <v>824</v>
      </c>
      <c r="AY416" s="139" t="s">
        <v>858</v>
      </c>
    </row>
    <row r="417" spans="2:65" s="6" customFormat="1" ht="15.75" customHeight="1">
      <c r="B417" s="19"/>
      <c r="C417" s="104" t="s">
        <v>513</v>
      </c>
      <c r="D417" s="104" t="s">
        <v>859</v>
      </c>
      <c r="E417" s="105" t="s">
        <v>514</v>
      </c>
      <c r="F417" s="106" t="s">
        <v>515</v>
      </c>
      <c r="G417" s="107" t="s">
        <v>951</v>
      </c>
      <c r="H417" s="108">
        <v>0.6</v>
      </c>
      <c r="I417" s="109"/>
      <c r="J417" s="109">
        <f>ROUND($I$417*$H$417,2)</f>
        <v>0</v>
      </c>
      <c r="K417" s="106"/>
      <c r="L417" s="19"/>
      <c r="M417" s="110"/>
      <c r="N417" s="111" t="s">
        <v>790</v>
      </c>
      <c r="O417" s="112">
        <v>0</v>
      </c>
      <c r="P417" s="112">
        <f>$O$417*$H$417</f>
        <v>0</v>
      </c>
      <c r="Q417" s="112">
        <v>0</v>
      </c>
      <c r="R417" s="112">
        <f>$Q$417*$H$417</f>
        <v>0</v>
      </c>
      <c r="S417" s="112">
        <v>0</v>
      </c>
      <c r="T417" s="113">
        <f>$S$417*$H$417</f>
        <v>0</v>
      </c>
      <c r="U417" s="258"/>
      <c r="AR417" s="71" t="s">
        <v>863</v>
      </c>
      <c r="AT417" s="71" t="s">
        <v>859</v>
      </c>
      <c r="AU417" s="71" t="s">
        <v>828</v>
      </c>
      <c r="AY417" s="6" t="s">
        <v>858</v>
      </c>
      <c r="BE417" s="114">
        <f>IF($N$417="základní",$J$417,0)</f>
        <v>0</v>
      </c>
      <c r="BF417" s="114">
        <f>IF($N$417="snížená",$J$417,0)</f>
        <v>0</v>
      </c>
      <c r="BG417" s="114">
        <f>IF($N$417="zákl. přenesená",$J$417,0)</f>
        <v>0</v>
      </c>
      <c r="BH417" s="114">
        <f>IF($N$417="sníž. přenesená",$J$417,0)</f>
        <v>0</v>
      </c>
      <c r="BI417" s="114">
        <f>IF($N$417="nulová",$J$417,0)</f>
        <v>0</v>
      </c>
      <c r="BJ417" s="71" t="s">
        <v>828</v>
      </c>
      <c r="BK417" s="114">
        <f>ROUND($I$417*$H$417,2)</f>
        <v>0</v>
      </c>
      <c r="BL417" s="71" t="s">
        <v>863</v>
      </c>
      <c r="BM417" s="71" t="s">
        <v>509</v>
      </c>
    </row>
    <row r="418" spans="2:51" s="6" customFormat="1" ht="27" customHeight="1">
      <c r="B418" s="132"/>
      <c r="D418" s="126" t="s">
        <v>926</v>
      </c>
      <c r="E418" s="135"/>
      <c r="F418" s="135" t="s">
        <v>994</v>
      </c>
      <c r="H418" s="134"/>
      <c r="L418" s="132"/>
      <c r="M418" s="136"/>
      <c r="T418" s="137"/>
      <c r="U418" s="258"/>
      <c r="AT418" s="134" t="s">
        <v>926</v>
      </c>
      <c r="AU418" s="134" t="s">
        <v>828</v>
      </c>
      <c r="AV418" s="134" t="s">
        <v>824</v>
      </c>
      <c r="AW418" s="134" t="s">
        <v>838</v>
      </c>
      <c r="AX418" s="134" t="s">
        <v>818</v>
      </c>
      <c r="AY418" s="134" t="s">
        <v>858</v>
      </c>
    </row>
    <row r="419" spans="2:51" s="6" customFormat="1" ht="27" customHeight="1">
      <c r="B419" s="132"/>
      <c r="D419" s="133" t="s">
        <v>926</v>
      </c>
      <c r="E419" s="134"/>
      <c r="F419" s="135" t="s">
        <v>0</v>
      </c>
      <c r="H419" s="134"/>
      <c r="L419" s="132"/>
      <c r="M419" s="136"/>
      <c r="T419" s="137"/>
      <c r="U419" s="258"/>
      <c r="AT419" s="134" t="s">
        <v>926</v>
      </c>
      <c r="AU419" s="134" t="s">
        <v>828</v>
      </c>
      <c r="AV419" s="134" t="s">
        <v>824</v>
      </c>
      <c r="AW419" s="134" t="s">
        <v>838</v>
      </c>
      <c r="AX419" s="134" t="s">
        <v>818</v>
      </c>
      <c r="AY419" s="134" t="s">
        <v>858</v>
      </c>
    </row>
    <row r="420" spans="2:51" s="6" customFormat="1" ht="15.75" customHeight="1">
      <c r="B420" s="132"/>
      <c r="D420" s="133" t="s">
        <v>926</v>
      </c>
      <c r="E420" s="134"/>
      <c r="F420" s="135" t="s">
        <v>88</v>
      </c>
      <c r="H420" s="134"/>
      <c r="L420" s="132"/>
      <c r="M420" s="136"/>
      <c r="T420" s="137"/>
      <c r="U420" s="258"/>
      <c r="AT420" s="134" t="s">
        <v>926</v>
      </c>
      <c r="AU420" s="134" t="s">
        <v>828</v>
      </c>
      <c r="AV420" s="134" t="s">
        <v>824</v>
      </c>
      <c r="AW420" s="134" t="s">
        <v>838</v>
      </c>
      <c r="AX420" s="134" t="s">
        <v>818</v>
      </c>
      <c r="AY420" s="134" t="s">
        <v>858</v>
      </c>
    </row>
    <row r="421" spans="2:51" s="6" customFormat="1" ht="15.75" customHeight="1">
      <c r="B421" s="125"/>
      <c r="D421" s="133" t="s">
        <v>926</v>
      </c>
      <c r="E421" s="131"/>
      <c r="F421" s="127" t="s">
        <v>516</v>
      </c>
      <c r="H421" s="128">
        <v>0.6</v>
      </c>
      <c r="L421" s="125"/>
      <c r="M421" s="129"/>
      <c r="T421" s="130"/>
      <c r="U421" s="258"/>
      <c r="AT421" s="131" t="s">
        <v>926</v>
      </c>
      <c r="AU421" s="131" t="s">
        <v>828</v>
      </c>
      <c r="AV421" s="131" t="s">
        <v>828</v>
      </c>
      <c r="AW421" s="131" t="s">
        <v>838</v>
      </c>
      <c r="AX421" s="131" t="s">
        <v>818</v>
      </c>
      <c r="AY421" s="131" t="s">
        <v>858</v>
      </c>
    </row>
    <row r="422" spans="2:51" s="6" customFormat="1" ht="15.75" customHeight="1">
      <c r="B422" s="132"/>
      <c r="D422" s="133" t="s">
        <v>926</v>
      </c>
      <c r="E422" s="134"/>
      <c r="F422" s="135" t="s">
        <v>928</v>
      </c>
      <c r="H422" s="134"/>
      <c r="L422" s="132"/>
      <c r="M422" s="136"/>
      <c r="T422" s="137"/>
      <c r="U422" s="258"/>
      <c r="AT422" s="134" t="s">
        <v>926</v>
      </c>
      <c r="AU422" s="134" t="s">
        <v>828</v>
      </c>
      <c r="AV422" s="134" t="s">
        <v>824</v>
      </c>
      <c r="AW422" s="134" t="s">
        <v>838</v>
      </c>
      <c r="AX422" s="134" t="s">
        <v>818</v>
      </c>
      <c r="AY422" s="134" t="s">
        <v>858</v>
      </c>
    </row>
    <row r="423" spans="2:51" s="6" customFormat="1" ht="15.75" customHeight="1">
      <c r="B423" s="138"/>
      <c r="D423" s="133" t="s">
        <v>926</v>
      </c>
      <c r="E423" s="139"/>
      <c r="F423" s="140" t="s">
        <v>928</v>
      </c>
      <c r="H423" s="141">
        <v>0.6</v>
      </c>
      <c r="L423" s="138"/>
      <c r="M423" s="142"/>
      <c r="T423" s="143"/>
      <c r="U423" s="258"/>
      <c r="AT423" s="139" t="s">
        <v>926</v>
      </c>
      <c r="AU423" s="139" t="s">
        <v>828</v>
      </c>
      <c r="AV423" s="139" t="s">
        <v>863</v>
      </c>
      <c r="AW423" s="139" t="s">
        <v>838</v>
      </c>
      <c r="AX423" s="139" t="s">
        <v>824</v>
      </c>
      <c r="AY423" s="139" t="s">
        <v>858</v>
      </c>
    </row>
    <row r="424" spans="2:65" s="6" customFormat="1" ht="15.75" customHeight="1">
      <c r="B424" s="19"/>
      <c r="C424" s="104" t="s">
        <v>517</v>
      </c>
      <c r="D424" s="104" t="s">
        <v>859</v>
      </c>
      <c r="E424" s="105" t="s">
        <v>129</v>
      </c>
      <c r="F424" s="106" t="s">
        <v>130</v>
      </c>
      <c r="G424" s="107" t="s">
        <v>74</v>
      </c>
      <c r="H424" s="108">
        <v>1092.9</v>
      </c>
      <c r="I424" s="109"/>
      <c r="J424" s="109">
        <f>ROUND($I$424*$H$424,2)</f>
        <v>0</v>
      </c>
      <c r="K424" s="106" t="s">
        <v>922</v>
      </c>
      <c r="L424" s="19"/>
      <c r="M424" s="110"/>
      <c r="N424" s="111" t="s">
        <v>790</v>
      </c>
      <c r="O424" s="112">
        <v>0</v>
      </c>
      <c r="P424" s="112">
        <f>$O$424*$H$424</f>
        <v>0</v>
      </c>
      <c r="Q424" s="112">
        <v>0</v>
      </c>
      <c r="R424" s="112">
        <f>$Q$424*$H$424</f>
        <v>0</v>
      </c>
      <c r="S424" s="112">
        <v>0</v>
      </c>
      <c r="T424" s="113">
        <f>$S$424*$H$424</f>
        <v>0</v>
      </c>
      <c r="U424" s="258"/>
      <c r="AR424" s="71" t="s">
        <v>863</v>
      </c>
      <c r="AT424" s="71" t="s">
        <v>859</v>
      </c>
      <c r="AU424" s="71" t="s">
        <v>828</v>
      </c>
      <c r="AY424" s="6" t="s">
        <v>858</v>
      </c>
      <c r="BE424" s="114">
        <f>IF($N$424="základní",$J$424,0)</f>
        <v>0</v>
      </c>
      <c r="BF424" s="114">
        <f>IF($N$424="snížená",$J$424,0)</f>
        <v>0</v>
      </c>
      <c r="BG424" s="114">
        <f>IF($N$424="zákl. přenesená",$J$424,0)</f>
        <v>0</v>
      </c>
      <c r="BH424" s="114">
        <f>IF($N$424="sníž. přenesená",$J$424,0)</f>
        <v>0</v>
      </c>
      <c r="BI424" s="114">
        <f>IF($N$424="nulová",$J$424,0)</f>
        <v>0</v>
      </c>
      <c r="BJ424" s="71" t="s">
        <v>828</v>
      </c>
      <c r="BK424" s="114">
        <f>ROUND($I$424*$H$424,2)</f>
        <v>0</v>
      </c>
      <c r="BL424" s="71" t="s">
        <v>863</v>
      </c>
      <c r="BM424" s="71" t="s">
        <v>513</v>
      </c>
    </row>
    <row r="425" spans="2:63" s="95" customFormat="1" ht="30.75" customHeight="1">
      <c r="B425" s="96"/>
      <c r="D425" s="97" t="s">
        <v>817</v>
      </c>
      <c r="E425" s="123" t="s">
        <v>214</v>
      </c>
      <c r="F425" s="123" t="s">
        <v>215</v>
      </c>
      <c r="J425" s="124">
        <f>$BK$425</f>
        <v>0</v>
      </c>
      <c r="L425" s="96"/>
      <c r="M425" s="100"/>
      <c r="P425" s="101">
        <f>SUM($P$426:$P$439)</f>
        <v>0</v>
      </c>
      <c r="R425" s="101">
        <f>SUM($R$426:$R$439)</f>
        <v>0</v>
      </c>
      <c r="T425" s="102">
        <f>SUM($T$426:$T$439)</f>
        <v>0</v>
      </c>
      <c r="U425" s="251"/>
      <c r="AR425" s="97" t="s">
        <v>824</v>
      </c>
      <c r="AT425" s="97" t="s">
        <v>817</v>
      </c>
      <c r="AU425" s="97" t="s">
        <v>824</v>
      </c>
      <c r="AY425" s="97" t="s">
        <v>858</v>
      </c>
      <c r="BK425" s="103">
        <f>SUM($BK$426:$BK$439)</f>
        <v>0</v>
      </c>
    </row>
    <row r="426" spans="2:65" s="6" customFormat="1" ht="15.75" customHeight="1">
      <c r="B426" s="19"/>
      <c r="C426" s="107" t="s">
        <v>518</v>
      </c>
      <c r="D426" s="107" t="s">
        <v>859</v>
      </c>
      <c r="E426" s="105" t="s">
        <v>519</v>
      </c>
      <c r="F426" s="106" t="s">
        <v>520</v>
      </c>
      <c r="G426" s="107" t="s">
        <v>993</v>
      </c>
      <c r="H426" s="108">
        <v>1</v>
      </c>
      <c r="I426" s="109"/>
      <c r="J426" s="109">
        <f>ROUND($I$426*$H$426,2)</f>
        <v>0</v>
      </c>
      <c r="K426" s="106"/>
      <c r="L426" s="19"/>
      <c r="M426" s="110"/>
      <c r="N426" s="111" t="s">
        <v>790</v>
      </c>
      <c r="O426" s="112">
        <v>0</v>
      </c>
      <c r="P426" s="112">
        <f>$O$426*$H$426</f>
        <v>0</v>
      </c>
      <c r="Q426" s="112">
        <v>0</v>
      </c>
      <c r="R426" s="112">
        <f>$Q$426*$H$426</f>
        <v>0</v>
      </c>
      <c r="S426" s="112">
        <v>0</v>
      </c>
      <c r="T426" s="113">
        <f>$S$426*$H$426</f>
        <v>0</v>
      </c>
      <c r="U426" s="258"/>
      <c r="AR426" s="71" t="s">
        <v>863</v>
      </c>
      <c r="AT426" s="71" t="s">
        <v>859</v>
      </c>
      <c r="AU426" s="71" t="s">
        <v>828</v>
      </c>
      <c r="AY426" s="71" t="s">
        <v>858</v>
      </c>
      <c r="BE426" s="114">
        <f>IF($N$426="základní",$J$426,0)</f>
        <v>0</v>
      </c>
      <c r="BF426" s="114">
        <f>IF($N$426="snížená",$J$426,0)</f>
        <v>0</v>
      </c>
      <c r="BG426" s="114">
        <f>IF($N$426="zákl. přenesená",$J$426,0)</f>
        <v>0</v>
      </c>
      <c r="BH426" s="114">
        <f>IF($N$426="sníž. přenesená",$J$426,0)</f>
        <v>0</v>
      </c>
      <c r="BI426" s="114">
        <f>IF($N$426="nulová",$J$426,0)</f>
        <v>0</v>
      </c>
      <c r="BJ426" s="71" t="s">
        <v>828</v>
      </c>
      <c r="BK426" s="114">
        <f>ROUND($I$426*$H$426,2)</f>
        <v>0</v>
      </c>
      <c r="BL426" s="71" t="s">
        <v>863</v>
      </c>
      <c r="BM426" s="71" t="s">
        <v>517</v>
      </c>
    </row>
    <row r="427" spans="2:51" s="6" customFormat="1" ht="27" customHeight="1">
      <c r="B427" s="132"/>
      <c r="D427" s="126" t="s">
        <v>926</v>
      </c>
      <c r="E427" s="135"/>
      <c r="F427" s="135" t="s">
        <v>994</v>
      </c>
      <c r="H427" s="134"/>
      <c r="L427" s="132"/>
      <c r="M427" s="136"/>
      <c r="T427" s="137"/>
      <c r="U427" s="258"/>
      <c r="AT427" s="134" t="s">
        <v>926</v>
      </c>
      <c r="AU427" s="134" t="s">
        <v>828</v>
      </c>
      <c r="AV427" s="134" t="s">
        <v>824</v>
      </c>
      <c r="AW427" s="134" t="s">
        <v>838</v>
      </c>
      <c r="AX427" s="134" t="s">
        <v>818</v>
      </c>
      <c r="AY427" s="134" t="s">
        <v>858</v>
      </c>
    </row>
    <row r="428" spans="2:51" s="6" customFormat="1" ht="27" customHeight="1">
      <c r="B428" s="132"/>
      <c r="D428" s="133" t="s">
        <v>926</v>
      </c>
      <c r="E428" s="134"/>
      <c r="F428" s="135" t="s">
        <v>0</v>
      </c>
      <c r="H428" s="134"/>
      <c r="L428" s="132"/>
      <c r="M428" s="136"/>
      <c r="T428" s="137"/>
      <c r="U428" s="258"/>
      <c r="AT428" s="134" t="s">
        <v>926</v>
      </c>
      <c r="AU428" s="134" t="s">
        <v>828</v>
      </c>
      <c r="AV428" s="134" t="s">
        <v>824</v>
      </c>
      <c r="AW428" s="134" t="s">
        <v>838</v>
      </c>
      <c r="AX428" s="134" t="s">
        <v>818</v>
      </c>
      <c r="AY428" s="134" t="s">
        <v>858</v>
      </c>
    </row>
    <row r="429" spans="2:51" s="6" customFormat="1" ht="15.75" customHeight="1">
      <c r="B429" s="132"/>
      <c r="D429" s="133" t="s">
        <v>926</v>
      </c>
      <c r="E429" s="134"/>
      <c r="F429" s="135" t="s">
        <v>218</v>
      </c>
      <c r="H429" s="134"/>
      <c r="L429" s="132"/>
      <c r="M429" s="136"/>
      <c r="T429" s="137"/>
      <c r="U429" s="258"/>
      <c r="AT429" s="134" t="s">
        <v>926</v>
      </c>
      <c r="AU429" s="134" t="s">
        <v>828</v>
      </c>
      <c r="AV429" s="134" t="s">
        <v>824</v>
      </c>
      <c r="AW429" s="134" t="s">
        <v>838</v>
      </c>
      <c r="AX429" s="134" t="s">
        <v>818</v>
      </c>
      <c r="AY429" s="134" t="s">
        <v>858</v>
      </c>
    </row>
    <row r="430" spans="2:51" s="6" customFormat="1" ht="15.75" customHeight="1">
      <c r="B430" s="125"/>
      <c r="D430" s="133" t="s">
        <v>926</v>
      </c>
      <c r="E430" s="131"/>
      <c r="F430" s="127" t="s">
        <v>824</v>
      </c>
      <c r="H430" s="128">
        <v>1</v>
      </c>
      <c r="L430" s="125"/>
      <c r="M430" s="129"/>
      <c r="T430" s="130"/>
      <c r="U430" s="258"/>
      <c r="AT430" s="131" t="s">
        <v>926</v>
      </c>
      <c r="AU430" s="131" t="s">
        <v>828</v>
      </c>
      <c r="AV430" s="131" t="s">
        <v>828</v>
      </c>
      <c r="AW430" s="131" t="s">
        <v>838</v>
      </c>
      <c r="AX430" s="131" t="s">
        <v>818</v>
      </c>
      <c r="AY430" s="131" t="s">
        <v>858</v>
      </c>
    </row>
    <row r="431" spans="2:51" s="6" customFormat="1" ht="15.75" customHeight="1">
      <c r="B431" s="132"/>
      <c r="D431" s="133" t="s">
        <v>926</v>
      </c>
      <c r="E431" s="134"/>
      <c r="F431" s="135" t="s">
        <v>928</v>
      </c>
      <c r="H431" s="134"/>
      <c r="L431" s="132"/>
      <c r="M431" s="136"/>
      <c r="T431" s="137"/>
      <c r="U431" s="258"/>
      <c r="AT431" s="134" t="s">
        <v>926</v>
      </c>
      <c r="AU431" s="134" t="s">
        <v>828</v>
      </c>
      <c r="AV431" s="134" t="s">
        <v>824</v>
      </c>
      <c r="AW431" s="134" t="s">
        <v>838</v>
      </c>
      <c r="AX431" s="134" t="s">
        <v>818</v>
      </c>
      <c r="AY431" s="134" t="s">
        <v>858</v>
      </c>
    </row>
    <row r="432" spans="2:51" s="6" customFormat="1" ht="15.75" customHeight="1">
      <c r="B432" s="138"/>
      <c r="D432" s="133" t="s">
        <v>926</v>
      </c>
      <c r="E432" s="139"/>
      <c r="F432" s="140" t="s">
        <v>928</v>
      </c>
      <c r="H432" s="141">
        <v>1</v>
      </c>
      <c r="L432" s="138"/>
      <c r="M432" s="142"/>
      <c r="T432" s="143"/>
      <c r="U432" s="258"/>
      <c r="AT432" s="139" t="s">
        <v>926</v>
      </c>
      <c r="AU432" s="139" t="s">
        <v>828</v>
      </c>
      <c r="AV432" s="139" t="s">
        <v>863</v>
      </c>
      <c r="AW432" s="139" t="s">
        <v>838</v>
      </c>
      <c r="AX432" s="139" t="s">
        <v>824</v>
      </c>
      <c r="AY432" s="139" t="s">
        <v>858</v>
      </c>
    </row>
    <row r="433" spans="2:65" s="6" customFormat="1" ht="15.75" customHeight="1">
      <c r="B433" s="19"/>
      <c r="C433" s="104" t="s">
        <v>521</v>
      </c>
      <c r="D433" s="104" t="s">
        <v>859</v>
      </c>
      <c r="E433" s="105" t="s">
        <v>522</v>
      </c>
      <c r="F433" s="106" t="s">
        <v>523</v>
      </c>
      <c r="G433" s="107" t="s">
        <v>208</v>
      </c>
      <c r="H433" s="108">
        <v>1</v>
      </c>
      <c r="I433" s="109"/>
      <c r="J433" s="109">
        <f>ROUND($I$433*$H$433,2)</f>
        <v>0</v>
      </c>
      <c r="K433" s="106"/>
      <c r="L433" s="19"/>
      <c r="M433" s="110"/>
      <c r="N433" s="111" t="s">
        <v>790</v>
      </c>
      <c r="O433" s="112">
        <v>0</v>
      </c>
      <c r="P433" s="112">
        <f>$O$433*$H$433</f>
        <v>0</v>
      </c>
      <c r="Q433" s="112">
        <v>0</v>
      </c>
      <c r="R433" s="112">
        <f>$Q$433*$H$433</f>
        <v>0</v>
      </c>
      <c r="S433" s="112">
        <v>0</v>
      </c>
      <c r="T433" s="113">
        <f>$S$433*$H$433</f>
        <v>0</v>
      </c>
      <c r="U433" s="258"/>
      <c r="AR433" s="71" t="s">
        <v>863</v>
      </c>
      <c r="AT433" s="71" t="s">
        <v>859</v>
      </c>
      <c r="AU433" s="71" t="s">
        <v>828</v>
      </c>
      <c r="AY433" s="6" t="s">
        <v>858</v>
      </c>
      <c r="BE433" s="114">
        <f>IF($N$433="základní",$J$433,0)</f>
        <v>0</v>
      </c>
      <c r="BF433" s="114">
        <f>IF($N$433="snížená",$J$433,0)</f>
        <v>0</v>
      </c>
      <c r="BG433" s="114">
        <f>IF($N$433="zákl. přenesená",$J$433,0)</f>
        <v>0</v>
      </c>
      <c r="BH433" s="114">
        <f>IF($N$433="sníž. přenesená",$J$433,0)</f>
        <v>0</v>
      </c>
      <c r="BI433" s="114">
        <f>IF($N$433="nulová",$J$433,0)</f>
        <v>0</v>
      </c>
      <c r="BJ433" s="71" t="s">
        <v>828</v>
      </c>
      <c r="BK433" s="114">
        <f>ROUND($I$433*$H$433,2)</f>
        <v>0</v>
      </c>
      <c r="BL433" s="71" t="s">
        <v>863</v>
      </c>
      <c r="BM433" s="71" t="s">
        <v>518</v>
      </c>
    </row>
    <row r="434" spans="2:51" s="6" customFormat="1" ht="15.75" customHeight="1">
      <c r="B434" s="132"/>
      <c r="D434" s="126" t="s">
        <v>926</v>
      </c>
      <c r="E434" s="135"/>
      <c r="F434" s="135" t="s">
        <v>962</v>
      </c>
      <c r="H434" s="134"/>
      <c r="L434" s="132"/>
      <c r="M434" s="136"/>
      <c r="T434" s="137"/>
      <c r="U434" s="258"/>
      <c r="AT434" s="134" t="s">
        <v>926</v>
      </c>
      <c r="AU434" s="134" t="s">
        <v>828</v>
      </c>
      <c r="AV434" s="134" t="s">
        <v>824</v>
      </c>
      <c r="AW434" s="134" t="s">
        <v>838</v>
      </c>
      <c r="AX434" s="134" t="s">
        <v>818</v>
      </c>
      <c r="AY434" s="134" t="s">
        <v>858</v>
      </c>
    </row>
    <row r="435" spans="2:51" s="6" customFormat="1" ht="27" customHeight="1">
      <c r="B435" s="132"/>
      <c r="D435" s="133" t="s">
        <v>926</v>
      </c>
      <c r="E435" s="134"/>
      <c r="F435" s="135" t="s">
        <v>524</v>
      </c>
      <c r="H435" s="134"/>
      <c r="L435" s="132"/>
      <c r="M435" s="136"/>
      <c r="T435" s="137"/>
      <c r="U435" s="258"/>
      <c r="AT435" s="134" t="s">
        <v>926</v>
      </c>
      <c r="AU435" s="134" t="s">
        <v>828</v>
      </c>
      <c r="AV435" s="134" t="s">
        <v>824</v>
      </c>
      <c r="AW435" s="134" t="s">
        <v>838</v>
      </c>
      <c r="AX435" s="134" t="s">
        <v>818</v>
      </c>
      <c r="AY435" s="134" t="s">
        <v>858</v>
      </c>
    </row>
    <row r="436" spans="2:51" s="6" customFormat="1" ht="15.75" customHeight="1">
      <c r="B436" s="125"/>
      <c r="D436" s="133" t="s">
        <v>926</v>
      </c>
      <c r="E436" s="131"/>
      <c r="F436" s="127" t="s">
        <v>525</v>
      </c>
      <c r="H436" s="128">
        <v>1</v>
      </c>
      <c r="L436" s="125"/>
      <c r="M436" s="129"/>
      <c r="T436" s="130"/>
      <c r="U436" s="258"/>
      <c r="AT436" s="131" t="s">
        <v>926</v>
      </c>
      <c r="AU436" s="131" t="s">
        <v>828</v>
      </c>
      <c r="AV436" s="131" t="s">
        <v>828</v>
      </c>
      <c r="AW436" s="131" t="s">
        <v>838</v>
      </c>
      <c r="AX436" s="131" t="s">
        <v>818</v>
      </c>
      <c r="AY436" s="131" t="s">
        <v>858</v>
      </c>
    </row>
    <row r="437" spans="2:51" s="6" customFormat="1" ht="15.75" customHeight="1">
      <c r="B437" s="132"/>
      <c r="D437" s="133" t="s">
        <v>926</v>
      </c>
      <c r="E437" s="134"/>
      <c r="F437" s="135" t="s">
        <v>928</v>
      </c>
      <c r="H437" s="134"/>
      <c r="L437" s="132"/>
      <c r="M437" s="136"/>
      <c r="T437" s="137"/>
      <c r="U437" s="258"/>
      <c r="AT437" s="134" t="s">
        <v>926</v>
      </c>
      <c r="AU437" s="134" t="s">
        <v>828</v>
      </c>
      <c r="AV437" s="134" t="s">
        <v>824</v>
      </c>
      <c r="AW437" s="134" t="s">
        <v>838</v>
      </c>
      <c r="AX437" s="134" t="s">
        <v>818</v>
      </c>
      <c r="AY437" s="134" t="s">
        <v>858</v>
      </c>
    </row>
    <row r="438" spans="2:51" s="6" customFormat="1" ht="15.75" customHeight="1">
      <c r="B438" s="138"/>
      <c r="D438" s="133" t="s">
        <v>926</v>
      </c>
      <c r="E438" s="139"/>
      <c r="F438" s="140" t="s">
        <v>928</v>
      </c>
      <c r="H438" s="141">
        <v>1</v>
      </c>
      <c r="L438" s="138"/>
      <c r="M438" s="142"/>
      <c r="T438" s="143"/>
      <c r="U438" s="258"/>
      <c r="AT438" s="139" t="s">
        <v>926</v>
      </c>
      <c r="AU438" s="139" t="s">
        <v>828</v>
      </c>
      <c r="AV438" s="139" t="s">
        <v>863</v>
      </c>
      <c r="AW438" s="139" t="s">
        <v>838</v>
      </c>
      <c r="AX438" s="139" t="s">
        <v>824</v>
      </c>
      <c r="AY438" s="139" t="s">
        <v>858</v>
      </c>
    </row>
    <row r="439" spans="2:65" s="6" customFormat="1" ht="15.75" customHeight="1">
      <c r="B439" s="19"/>
      <c r="C439" s="104" t="s">
        <v>526</v>
      </c>
      <c r="D439" s="104" t="s">
        <v>859</v>
      </c>
      <c r="E439" s="105" t="s">
        <v>219</v>
      </c>
      <c r="F439" s="106" t="s">
        <v>220</v>
      </c>
      <c r="G439" s="107" t="s">
        <v>74</v>
      </c>
      <c r="H439" s="108">
        <v>185</v>
      </c>
      <c r="I439" s="109"/>
      <c r="J439" s="109">
        <f>ROUND($I$439*$H$439,2)</f>
        <v>0</v>
      </c>
      <c r="K439" s="106" t="s">
        <v>922</v>
      </c>
      <c r="L439" s="19"/>
      <c r="M439" s="110"/>
      <c r="N439" s="111" t="s">
        <v>790</v>
      </c>
      <c r="O439" s="112">
        <v>0</v>
      </c>
      <c r="P439" s="112">
        <f>$O$439*$H$439</f>
        <v>0</v>
      </c>
      <c r="Q439" s="112">
        <v>0</v>
      </c>
      <c r="R439" s="112">
        <f>$Q$439*$H$439</f>
        <v>0</v>
      </c>
      <c r="S439" s="112">
        <v>0</v>
      </c>
      <c r="T439" s="113">
        <f>$S$439*$H$439</f>
        <v>0</v>
      </c>
      <c r="U439" s="258"/>
      <c r="AR439" s="71" t="s">
        <v>863</v>
      </c>
      <c r="AT439" s="71" t="s">
        <v>859</v>
      </c>
      <c r="AU439" s="71" t="s">
        <v>828</v>
      </c>
      <c r="AY439" s="6" t="s">
        <v>858</v>
      </c>
      <c r="BE439" s="114">
        <f>IF($N$439="základní",$J$439,0)</f>
        <v>0</v>
      </c>
      <c r="BF439" s="114">
        <f>IF($N$439="snížená",$J$439,0)</f>
        <v>0</v>
      </c>
      <c r="BG439" s="114">
        <f>IF($N$439="zákl. přenesená",$J$439,0)</f>
        <v>0</v>
      </c>
      <c r="BH439" s="114">
        <f>IF($N$439="sníž. přenesená",$J$439,0)</f>
        <v>0</v>
      </c>
      <c r="BI439" s="114">
        <f>IF($N$439="nulová",$J$439,0)</f>
        <v>0</v>
      </c>
      <c r="BJ439" s="71" t="s">
        <v>828</v>
      </c>
      <c r="BK439" s="114">
        <f>ROUND($I$439*$H$439,2)</f>
        <v>0</v>
      </c>
      <c r="BL439" s="71" t="s">
        <v>863</v>
      </c>
      <c r="BM439" s="71" t="s">
        <v>521</v>
      </c>
    </row>
    <row r="440" spans="2:63" s="95" customFormat="1" ht="30.75" customHeight="1">
      <c r="B440" s="96"/>
      <c r="D440" s="97" t="s">
        <v>817</v>
      </c>
      <c r="E440" s="123" t="s">
        <v>527</v>
      </c>
      <c r="F440" s="123" t="s">
        <v>528</v>
      </c>
      <c r="J440" s="124">
        <f>$BK$440</f>
        <v>0</v>
      </c>
      <c r="L440" s="96"/>
      <c r="M440" s="100"/>
      <c r="P440" s="101">
        <f>SUM($P$441:$P$447)</f>
        <v>0</v>
      </c>
      <c r="R440" s="101">
        <f>SUM($R$441:$R$447)</f>
        <v>0</v>
      </c>
      <c r="T440" s="102">
        <f>SUM($T$441:$T$447)</f>
        <v>0</v>
      </c>
      <c r="U440" s="251"/>
      <c r="AR440" s="97" t="s">
        <v>824</v>
      </c>
      <c r="AT440" s="97" t="s">
        <v>817</v>
      </c>
      <c r="AU440" s="97" t="s">
        <v>824</v>
      </c>
      <c r="AY440" s="97" t="s">
        <v>858</v>
      </c>
      <c r="BK440" s="103">
        <f>SUM($BK$441:$BK$447)</f>
        <v>0</v>
      </c>
    </row>
    <row r="441" spans="2:65" s="6" customFormat="1" ht="15.75" customHeight="1">
      <c r="B441" s="19"/>
      <c r="C441" s="107" t="s">
        <v>529</v>
      </c>
      <c r="D441" s="107" t="s">
        <v>859</v>
      </c>
      <c r="E441" s="105" t="s">
        <v>530</v>
      </c>
      <c r="F441" s="106" t="s">
        <v>531</v>
      </c>
      <c r="G441" s="107" t="s">
        <v>921</v>
      </c>
      <c r="H441" s="108">
        <v>14.089</v>
      </c>
      <c r="I441" s="109"/>
      <c r="J441" s="109">
        <f>ROUND($I$441*$H$441,2)</f>
        <v>0</v>
      </c>
      <c r="K441" s="106"/>
      <c r="L441" s="19"/>
      <c r="M441" s="110"/>
      <c r="N441" s="111" t="s">
        <v>790</v>
      </c>
      <c r="O441" s="112">
        <v>0</v>
      </c>
      <c r="P441" s="112">
        <f>$O$441*$H$441</f>
        <v>0</v>
      </c>
      <c r="Q441" s="112">
        <v>0</v>
      </c>
      <c r="R441" s="112">
        <f>$Q$441*$H$441</f>
        <v>0</v>
      </c>
      <c r="S441" s="112">
        <v>0</v>
      </c>
      <c r="T441" s="113">
        <f>$S$441*$H$441</f>
        <v>0</v>
      </c>
      <c r="U441" s="258"/>
      <c r="AR441" s="71" t="s">
        <v>863</v>
      </c>
      <c r="AT441" s="71" t="s">
        <v>859</v>
      </c>
      <c r="AU441" s="71" t="s">
        <v>828</v>
      </c>
      <c r="AY441" s="71" t="s">
        <v>858</v>
      </c>
      <c r="BE441" s="114">
        <f>IF($N$441="základní",$J$441,0)</f>
        <v>0</v>
      </c>
      <c r="BF441" s="114">
        <f>IF($N$441="snížená",$J$441,0)</f>
        <v>0</v>
      </c>
      <c r="BG441" s="114">
        <f>IF($N$441="zákl. přenesená",$J$441,0)</f>
        <v>0</v>
      </c>
      <c r="BH441" s="114">
        <f>IF($N$441="sníž. přenesená",$J$441,0)</f>
        <v>0</v>
      </c>
      <c r="BI441" s="114">
        <f>IF($N$441="nulová",$J$441,0)</f>
        <v>0</v>
      </c>
      <c r="BJ441" s="71" t="s">
        <v>828</v>
      </c>
      <c r="BK441" s="114">
        <f>ROUND($I$441*$H$441,2)</f>
        <v>0</v>
      </c>
      <c r="BL441" s="71" t="s">
        <v>863</v>
      </c>
      <c r="BM441" s="71" t="s">
        <v>526</v>
      </c>
    </row>
    <row r="442" spans="2:51" s="6" customFormat="1" ht="15.75" customHeight="1">
      <c r="B442" s="132"/>
      <c r="D442" s="126" t="s">
        <v>926</v>
      </c>
      <c r="E442" s="135"/>
      <c r="F442" s="135" t="s">
        <v>962</v>
      </c>
      <c r="H442" s="134"/>
      <c r="L442" s="132"/>
      <c r="M442" s="136"/>
      <c r="T442" s="137"/>
      <c r="U442" s="258"/>
      <c r="AT442" s="134" t="s">
        <v>926</v>
      </c>
      <c r="AU442" s="134" t="s">
        <v>828</v>
      </c>
      <c r="AV442" s="134" t="s">
        <v>824</v>
      </c>
      <c r="AW442" s="134" t="s">
        <v>838</v>
      </c>
      <c r="AX442" s="134" t="s">
        <v>818</v>
      </c>
      <c r="AY442" s="134" t="s">
        <v>858</v>
      </c>
    </row>
    <row r="443" spans="2:51" s="6" customFormat="1" ht="15.75" customHeight="1">
      <c r="B443" s="132"/>
      <c r="D443" s="133" t="s">
        <v>926</v>
      </c>
      <c r="E443" s="134"/>
      <c r="F443" s="135" t="s">
        <v>532</v>
      </c>
      <c r="H443" s="134"/>
      <c r="L443" s="132"/>
      <c r="M443" s="136"/>
      <c r="T443" s="137"/>
      <c r="U443" s="258"/>
      <c r="AT443" s="134" t="s">
        <v>926</v>
      </c>
      <c r="AU443" s="134" t="s">
        <v>828</v>
      </c>
      <c r="AV443" s="134" t="s">
        <v>824</v>
      </c>
      <c r="AW443" s="134" t="s">
        <v>838</v>
      </c>
      <c r="AX443" s="134" t="s">
        <v>818</v>
      </c>
      <c r="AY443" s="134" t="s">
        <v>858</v>
      </c>
    </row>
    <row r="444" spans="2:51" s="6" customFormat="1" ht="15.75" customHeight="1">
      <c r="B444" s="125"/>
      <c r="D444" s="133" t="s">
        <v>926</v>
      </c>
      <c r="E444" s="131"/>
      <c r="F444" s="127" t="s">
        <v>533</v>
      </c>
      <c r="H444" s="128">
        <v>12.32</v>
      </c>
      <c r="L444" s="125"/>
      <c r="M444" s="129"/>
      <c r="T444" s="130"/>
      <c r="U444" s="258"/>
      <c r="AT444" s="131" t="s">
        <v>926</v>
      </c>
      <c r="AU444" s="131" t="s">
        <v>828</v>
      </c>
      <c r="AV444" s="131" t="s">
        <v>828</v>
      </c>
      <c r="AW444" s="131" t="s">
        <v>838</v>
      </c>
      <c r="AX444" s="131" t="s">
        <v>818</v>
      </c>
      <c r="AY444" s="131" t="s">
        <v>858</v>
      </c>
    </row>
    <row r="445" spans="2:51" s="6" customFormat="1" ht="15.75" customHeight="1">
      <c r="B445" s="125"/>
      <c r="D445" s="133" t="s">
        <v>926</v>
      </c>
      <c r="E445" s="131"/>
      <c r="F445" s="127" t="s">
        <v>534</v>
      </c>
      <c r="H445" s="128">
        <v>1.76875</v>
      </c>
      <c r="L445" s="125"/>
      <c r="M445" s="129"/>
      <c r="T445" s="130"/>
      <c r="U445" s="258"/>
      <c r="AT445" s="131" t="s">
        <v>926</v>
      </c>
      <c r="AU445" s="131" t="s">
        <v>828</v>
      </c>
      <c r="AV445" s="131" t="s">
        <v>828</v>
      </c>
      <c r="AW445" s="131" t="s">
        <v>838</v>
      </c>
      <c r="AX445" s="131" t="s">
        <v>818</v>
      </c>
      <c r="AY445" s="131" t="s">
        <v>858</v>
      </c>
    </row>
    <row r="446" spans="2:51" s="6" customFormat="1" ht="15.75" customHeight="1">
      <c r="B446" s="132"/>
      <c r="D446" s="133" t="s">
        <v>926</v>
      </c>
      <c r="E446" s="134"/>
      <c r="F446" s="135" t="s">
        <v>928</v>
      </c>
      <c r="H446" s="134"/>
      <c r="L446" s="132"/>
      <c r="M446" s="136"/>
      <c r="T446" s="137"/>
      <c r="U446" s="258"/>
      <c r="AT446" s="134" t="s">
        <v>926</v>
      </c>
      <c r="AU446" s="134" t="s">
        <v>828</v>
      </c>
      <c r="AV446" s="134" t="s">
        <v>824</v>
      </c>
      <c r="AW446" s="134" t="s">
        <v>838</v>
      </c>
      <c r="AX446" s="134" t="s">
        <v>818</v>
      </c>
      <c r="AY446" s="134" t="s">
        <v>858</v>
      </c>
    </row>
    <row r="447" spans="2:51" s="6" customFormat="1" ht="15.75" customHeight="1">
      <c r="B447" s="138"/>
      <c r="D447" s="133" t="s">
        <v>926</v>
      </c>
      <c r="E447" s="139"/>
      <c r="F447" s="140" t="s">
        <v>928</v>
      </c>
      <c r="H447" s="141">
        <v>14.08875</v>
      </c>
      <c r="L447" s="138"/>
      <c r="M447" s="142"/>
      <c r="T447" s="143"/>
      <c r="U447" s="258"/>
      <c r="AT447" s="139" t="s">
        <v>926</v>
      </c>
      <c r="AU447" s="139" t="s">
        <v>828</v>
      </c>
      <c r="AV447" s="139" t="s">
        <v>863</v>
      </c>
      <c r="AW447" s="139" t="s">
        <v>838</v>
      </c>
      <c r="AX447" s="139" t="s">
        <v>824</v>
      </c>
      <c r="AY447" s="139" t="s">
        <v>858</v>
      </c>
    </row>
    <row r="448" spans="2:63" s="95" customFormat="1" ht="30.75" customHeight="1">
      <c r="B448" s="96"/>
      <c r="D448" s="97" t="s">
        <v>817</v>
      </c>
      <c r="E448" s="123" t="s">
        <v>139</v>
      </c>
      <c r="F448" s="123" t="s">
        <v>535</v>
      </c>
      <c r="J448" s="124">
        <f>$BK$448</f>
        <v>0</v>
      </c>
      <c r="L448" s="96"/>
      <c r="M448" s="100"/>
      <c r="P448" s="101">
        <f>SUM($P$449:$P$456)</f>
        <v>21.653632</v>
      </c>
      <c r="R448" s="101">
        <f>SUM($R$449:$R$456)</f>
        <v>0.09811802</v>
      </c>
      <c r="T448" s="102">
        <f>SUM($T$449:$T$456)</f>
        <v>0</v>
      </c>
      <c r="U448" s="251"/>
      <c r="AR448" s="97" t="s">
        <v>824</v>
      </c>
      <c r="AT448" s="97" t="s">
        <v>817</v>
      </c>
      <c r="AU448" s="97" t="s">
        <v>824</v>
      </c>
      <c r="AY448" s="97" t="s">
        <v>858</v>
      </c>
      <c r="BK448" s="103">
        <f>SUM($BK$449:$BK$456)</f>
        <v>0</v>
      </c>
    </row>
    <row r="449" spans="2:65" s="6" customFormat="1" ht="15.75" customHeight="1">
      <c r="B449" s="19"/>
      <c r="C449" s="104" t="s">
        <v>536</v>
      </c>
      <c r="D449" s="104" t="s">
        <v>859</v>
      </c>
      <c r="E449" s="105" t="s">
        <v>537</v>
      </c>
      <c r="F449" s="106" t="s">
        <v>538</v>
      </c>
      <c r="G449" s="107" t="s">
        <v>921</v>
      </c>
      <c r="H449" s="108">
        <v>338.338</v>
      </c>
      <c r="I449" s="109"/>
      <c r="J449" s="109">
        <f>ROUND($I$449*$H$449,2)</f>
        <v>0</v>
      </c>
      <c r="K449" s="106" t="s">
        <v>922</v>
      </c>
      <c r="L449" s="19"/>
      <c r="M449" s="110"/>
      <c r="N449" s="111" t="s">
        <v>790</v>
      </c>
      <c r="O449" s="112">
        <v>0.064</v>
      </c>
      <c r="P449" s="112">
        <f>$O$449*$H$449</f>
        <v>21.653632</v>
      </c>
      <c r="Q449" s="112">
        <v>0.00029</v>
      </c>
      <c r="R449" s="112">
        <f>$Q$449*$H$449</f>
        <v>0.09811802</v>
      </c>
      <c r="S449" s="112">
        <v>0</v>
      </c>
      <c r="T449" s="113">
        <f>$S$449*$H$449</f>
        <v>0</v>
      </c>
      <c r="U449" s="258"/>
      <c r="AR449" s="71" t="s">
        <v>959</v>
      </c>
      <c r="AT449" s="71" t="s">
        <v>859</v>
      </c>
      <c r="AU449" s="71" t="s">
        <v>828</v>
      </c>
      <c r="AY449" s="6" t="s">
        <v>858</v>
      </c>
      <c r="BE449" s="114">
        <f>IF($N$449="základní",$J$449,0)</f>
        <v>0</v>
      </c>
      <c r="BF449" s="114">
        <f>IF($N$449="snížená",$J$449,0)</f>
        <v>0</v>
      </c>
      <c r="BG449" s="114">
        <f>IF($N$449="zákl. přenesená",$J$449,0)</f>
        <v>0</v>
      </c>
      <c r="BH449" s="114">
        <f>IF($N$449="sníž. přenesená",$J$449,0)</f>
        <v>0</v>
      </c>
      <c r="BI449" s="114">
        <f>IF($N$449="nulová",$J$449,0)</f>
        <v>0</v>
      </c>
      <c r="BJ449" s="71" t="s">
        <v>828</v>
      </c>
      <c r="BK449" s="114">
        <f>ROUND($I$449*$H$449,2)</f>
        <v>0</v>
      </c>
      <c r="BL449" s="71" t="s">
        <v>959</v>
      </c>
      <c r="BM449" s="71" t="s">
        <v>539</v>
      </c>
    </row>
    <row r="450" spans="2:51" s="6" customFormat="1" ht="15.75" customHeight="1">
      <c r="B450" s="125"/>
      <c r="D450" s="126" t="s">
        <v>926</v>
      </c>
      <c r="E450" s="127"/>
      <c r="F450" s="127" t="s">
        <v>540</v>
      </c>
      <c r="H450" s="128">
        <v>338.338</v>
      </c>
      <c r="L450" s="125"/>
      <c r="M450" s="129"/>
      <c r="T450" s="130"/>
      <c r="U450" s="258"/>
      <c r="AT450" s="131" t="s">
        <v>926</v>
      </c>
      <c r="AU450" s="131" t="s">
        <v>828</v>
      </c>
      <c r="AV450" s="131" t="s">
        <v>828</v>
      </c>
      <c r="AW450" s="131" t="s">
        <v>838</v>
      </c>
      <c r="AX450" s="131" t="s">
        <v>818</v>
      </c>
      <c r="AY450" s="131" t="s">
        <v>858</v>
      </c>
    </row>
    <row r="451" spans="2:51" s="6" customFormat="1" ht="15.75" customHeight="1">
      <c r="B451" s="138"/>
      <c r="D451" s="133" t="s">
        <v>926</v>
      </c>
      <c r="E451" s="139"/>
      <c r="F451" s="140" t="s">
        <v>928</v>
      </c>
      <c r="H451" s="141">
        <v>338.338</v>
      </c>
      <c r="L451" s="138"/>
      <c r="M451" s="142"/>
      <c r="T451" s="143"/>
      <c r="U451" s="258"/>
      <c r="AT451" s="139" t="s">
        <v>926</v>
      </c>
      <c r="AU451" s="139" t="s">
        <v>828</v>
      </c>
      <c r="AV451" s="139" t="s">
        <v>863</v>
      </c>
      <c r="AW451" s="139" t="s">
        <v>838</v>
      </c>
      <c r="AX451" s="139" t="s">
        <v>824</v>
      </c>
      <c r="AY451" s="139" t="s">
        <v>858</v>
      </c>
    </row>
    <row r="452" spans="2:65" s="6" customFormat="1" ht="15.75" customHeight="1">
      <c r="B452" s="19"/>
      <c r="C452" s="104" t="s">
        <v>541</v>
      </c>
      <c r="D452" s="104" t="s">
        <v>859</v>
      </c>
      <c r="E452" s="105" t="s">
        <v>542</v>
      </c>
      <c r="F452" s="106" t="s">
        <v>543</v>
      </c>
      <c r="G452" s="107" t="s">
        <v>921</v>
      </c>
      <c r="H452" s="108">
        <v>307.58</v>
      </c>
      <c r="I452" s="109"/>
      <c r="J452" s="109">
        <f>ROUND($I$452*$H$452,2)</f>
        <v>0</v>
      </c>
      <c r="K452" s="106"/>
      <c r="L452" s="19"/>
      <c r="M452" s="110"/>
      <c r="N452" s="111" t="s">
        <v>790</v>
      </c>
      <c r="O452" s="112">
        <v>0</v>
      </c>
      <c r="P452" s="112">
        <f>$O$452*$H$452</f>
        <v>0</v>
      </c>
      <c r="Q452" s="112">
        <v>0</v>
      </c>
      <c r="R452" s="112">
        <f>$Q$452*$H$452</f>
        <v>0</v>
      </c>
      <c r="S452" s="112">
        <v>0</v>
      </c>
      <c r="T452" s="113">
        <f>$S$452*$H$452</f>
        <v>0</v>
      </c>
      <c r="U452" s="258"/>
      <c r="AR452" s="71" t="s">
        <v>863</v>
      </c>
      <c r="AT452" s="71" t="s">
        <v>859</v>
      </c>
      <c r="AU452" s="71" t="s">
        <v>828</v>
      </c>
      <c r="AY452" s="6" t="s">
        <v>858</v>
      </c>
      <c r="BE452" s="114">
        <f>IF($N$452="základní",$J$452,0)</f>
        <v>0</v>
      </c>
      <c r="BF452" s="114">
        <f>IF($N$452="snížená",$J$452,0)</f>
        <v>0</v>
      </c>
      <c r="BG452" s="114">
        <f>IF($N$452="zákl. přenesená",$J$452,0)</f>
        <v>0</v>
      </c>
      <c r="BH452" s="114">
        <f>IF($N$452="sníž. přenesená",$J$452,0)</f>
        <v>0</v>
      </c>
      <c r="BI452" s="114">
        <f>IF($N$452="nulová",$J$452,0)</f>
        <v>0</v>
      </c>
      <c r="BJ452" s="71" t="s">
        <v>828</v>
      </c>
      <c r="BK452" s="114">
        <f>ROUND($I$452*$H$452,2)</f>
        <v>0</v>
      </c>
      <c r="BL452" s="71" t="s">
        <v>863</v>
      </c>
      <c r="BM452" s="71" t="s">
        <v>536</v>
      </c>
    </row>
    <row r="453" spans="2:51" s="6" customFormat="1" ht="15.75" customHeight="1">
      <c r="B453" s="132"/>
      <c r="D453" s="126" t="s">
        <v>926</v>
      </c>
      <c r="E453" s="135"/>
      <c r="F453" s="135" t="s">
        <v>962</v>
      </c>
      <c r="H453" s="134"/>
      <c r="L453" s="132"/>
      <c r="M453" s="136"/>
      <c r="T453" s="137"/>
      <c r="U453" s="258"/>
      <c r="AT453" s="134" t="s">
        <v>926</v>
      </c>
      <c r="AU453" s="134" t="s">
        <v>828</v>
      </c>
      <c r="AV453" s="134" t="s">
        <v>824</v>
      </c>
      <c r="AW453" s="134" t="s">
        <v>838</v>
      </c>
      <c r="AX453" s="134" t="s">
        <v>818</v>
      </c>
      <c r="AY453" s="134" t="s">
        <v>858</v>
      </c>
    </row>
    <row r="454" spans="2:51" s="6" customFormat="1" ht="15.75" customHeight="1">
      <c r="B454" s="125"/>
      <c r="D454" s="133" t="s">
        <v>926</v>
      </c>
      <c r="E454" s="131"/>
      <c r="F454" s="127" t="s">
        <v>329</v>
      </c>
      <c r="H454" s="128">
        <v>307.58</v>
      </c>
      <c r="L454" s="125"/>
      <c r="M454" s="129"/>
      <c r="T454" s="130"/>
      <c r="U454" s="258"/>
      <c r="AT454" s="131" t="s">
        <v>926</v>
      </c>
      <c r="AU454" s="131" t="s">
        <v>828</v>
      </c>
      <c r="AV454" s="131" t="s">
        <v>828</v>
      </c>
      <c r="AW454" s="131" t="s">
        <v>838</v>
      </c>
      <c r="AX454" s="131" t="s">
        <v>818</v>
      </c>
      <c r="AY454" s="131" t="s">
        <v>858</v>
      </c>
    </row>
    <row r="455" spans="2:51" s="6" customFormat="1" ht="15.75" customHeight="1">
      <c r="B455" s="132"/>
      <c r="D455" s="133" t="s">
        <v>926</v>
      </c>
      <c r="E455" s="134"/>
      <c r="F455" s="135" t="s">
        <v>928</v>
      </c>
      <c r="H455" s="134"/>
      <c r="L455" s="132"/>
      <c r="M455" s="136"/>
      <c r="T455" s="137"/>
      <c r="U455" s="258"/>
      <c r="AT455" s="134" t="s">
        <v>926</v>
      </c>
      <c r="AU455" s="134" t="s">
        <v>828</v>
      </c>
      <c r="AV455" s="134" t="s">
        <v>824</v>
      </c>
      <c r="AW455" s="134" t="s">
        <v>838</v>
      </c>
      <c r="AX455" s="134" t="s">
        <v>818</v>
      </c>
      <c r="AY455" s="134" t="s">
        <v>858</v>
      </c>
    </row>
    <row r="456" spans="2:51" s="6" customFormat="1" ht="15.75" customHeight="1">
      <c r="B456" s="138"/>
      <c r="D456" s="133" t="s">
        <v>926</v>
      </c>
      <c r="E456" s="139"/>
      <c r="F456" s="140" t="s">
        <v>928</v>
      </c>
      <c r="H456" s="141">
        <v>307.58</v>
      </c>
      <c r="L456" s="138"/>
      <c r="M456" s="142"/>
      <c r="T456" s="143"/>
      <c r="U456" s="258"/>
      <c r="AT456" s="139" t="s">
        <v>926</v>
      </c>
      <c r="AU456" s="139" t="s">
        <v>828</v>
      </c>
      <c r="AV456" s="139" t="s">
        <v>863</v>
      </c>
      <c r="AW456" s="139" t="s">
        <v>838</v>
      </c>
      <c r="AX456" s="139" t="s">
        <v>824</v>
      </c>
      <c r="AY456" s="139" t="s">
        <v>858</v>
      </c>
    </row>
    <row r="457" spans="2:63" s="95" customFormat="1" ht="37.5" customHeight="1">
      <c r="B457" s="96"/>
      <c r="D457" s="97" t="s">
        <v>817</v>
      </c>
      <c r="E457" s="98" t="s">
        <v>929</v>
      </c>
      <c r="F457" s="98" t="s">
        <v>544</v>
      </c>
      <c r="J457" s="99">
        <f>$BK$457</f>
        <v>0</v>
      </c>
      <c r="L457" s="96"/>
      <c r="M457" s="100"/>
      <c r="P457" s="101">
        <f>$P$458</f>
        <v>0</v>
      </c>
      <c r="R457" s="101">
        <f>$R$458</f>
        <v>0</v>
      </c>
      <c r="T457" s="102">
        <f>$T$458</f>
        <v>0</v>
      </c>
      <c r="U457" s="251"/>
      <c r="AR457" s="97" t="s">
        <v>829</v>
      </c>
      <c r="AT457" s="97" t="s">
        <v>817</v>
      </c>
      <c r="AU457" s="97" t="s">
        <v>818</v>
      </c>
      <c r="AY457" s="97" t="s">
        <v>858</v>
      </c>
      <c r="BK457" s="103">
        <f>$BK$458</f>
        <v>0</v>
      </c>
    </row>
    <row r="458" spans="2:63" s="95" customFormat="1" ht="21" customHeight="1">
      <c r="B458" s="96"/>
      <c r="D458" s="97" t="s">
        <v>817</v>
      </c>
      <c r="E458" s="123" t="s">
        <v>545</v>
      </c>
      <c r="F458" s="123" t="s">
        <v>546</v>
      </c>
      <c r="J458" s="124">
        <f>$BK$458</f>
        <v>0</v>
      </c>
      <c r="L458" s="96"/>
      <c r="M458" s="100"/>
      <c r="P458" s="101">
        <f>SUM($P$459:$P$479)</f>
        <v>0</v>
      </c>
      <c r="R458" s="101">
        <f>SUM($R$459:$R$479)</f>
        <v>0</v>
      </c>
      <c r="T458" s="102">
        <f>SUM($T$459:$T$479)</f>
        <v>0</v>
      </c>
      <c r="U458" s="251"/>
      <c r="AR458" s="97" t="s">
        <v>829</v>
      </c>
      <c r="AT458" s="97" t="s">
        <v>817</v>
      </c>
      <c r="AU458" s="97" t="s">
        <v>824</v>
      </c>
      <c r="AY458" s="97" t="s">
        <v>858</v>
      </c>
      <c r="BK458" s="103">
        <f>SUM($BK$459:$BK$479)</f>
        <v>0</v>
      </c>
    </row>
    <row r="459" spans="2:65" s="6" customFormat="1" ht="15.75" customHeight="1">
      <c r="B459" s="19"/>
      <c r="C459" s="104" t="s">
        <v>988</v>
      </c>
      <c r="D459" s="104" t="s">
        <v>859</v>
      </c>
      <c r="E459" s="105" t="s">
        <v>547</v>
      </c>
      <c r="F459" s="106" t="s">
        <v>548</v>
      </c>
      <c r="G459" s="107" t="s">
        <v>157</v>
      </c>
      <c r="H459" s="108">
        <v>20</v>
      </c>
      <c r="I459" s="109"/>
      <c r="J459" s="109">
        <f>ROUND($I$459*$H$459,2)</f>
        <v>0</v>
      </c>
      <c r="K459" s="106"/>
      <c r="L459" s="19"/>
      <c r="M459" s="110"/>
      <c r="N459" s="111" t="s">
        <v>790</v>
      </c>
      <c r="O459" s="112">
        <v>0</v>
      </c>
      <c r="P459" s="112">
        <f>$O$459*$H$459</f>
        <v>0</v>
      </c>
      <c r="Q459" s="112">
        <v>0</v>
      </c>
      <c r="R459" s="112">
        <f>$Q$459*$H$459</f>
        <v>0</v>
      </c>
      <c r="S459" s="112">
        <v>0</v>
      </c>
      <c r="T459" s="113">
        <f>$S$459*$H$459</f>
        <v>0</v>
      </c>
      <c r="U459" s="258"/>
      <c r="AR459" s="71" t="s">
        <v>406</v>
      </c>
      <c r="AT459" s="71" t="s">
        <v>859</v>
      </c>
      <c r="AU459" s="71" t="s">
        <v>828</v>
      </c>
      <c r="AY459" s="6" t="s">
        <v>858</v>
      </c>
      <c r="BE459" s="114">
        <f>IF($N$459="základní",$J$459,0)</f>
        <v>0</v>
      </c>
      <c r="BF459" s="114">
        <f>IF($N$459="snížená",$J$459,0)</f>
        <v>0</v>
      </c>
      <c r="BG459" s="114">
        <f>IF($N$459="zákl. přenesená",$J$459,0)</f>
        <v>0</v>
      </c>
      <c r="BH459" s="114">
        <f>IF($N$459="sníž. přenesená",$J$459,0)</f>
        <v>0</v>
      </c>
      <c r="BI459" s="114">
        <f>IF($N$459="nulová",$J$459,0)</f>
        <v>0</v>
      </c>
      <c r="BJ459" s="71" t="s">
        <v>828</v>
      </c>
      <c r="BK459" s="114">
        <f>ROUND($I$459*$H$459,2)</f>
        <v>0</v>
      </c>
      <c r="BL459" s="71" t="s">
        <v>406</v>
      </c>
      <c r="BM459" s="71" t="s">
        <v>541</v>
      </c>
    </row>
    <row r="460" spans="2:51" s="6" customFormat="1" ht="15.75" customHeight="1">
      <c r="B460" s="132"/>
      <c r="D460" s="126" t="s">
        <v>926</v>
      </c>
      <c r="E460" s="135"/>
      <c r="F460" s="135" t="s">
        <v>962</v>
      </c>
      <c r="H460" s="134"/>
      <c r="L460" s="132"/>
      <c r="M460" s="136"/>
      <c r="T460" s="137"/>
      <c r="U460" s="258"/>
      <c r="AT460" s="134" t="s">
        <v>926</v>
      </c>
      <c r="AU460" s="134" t="s">
        <v>828</v>
      </c>
      <c r="AV460" s="134" t="s">
        <v>824</v>
      </c>
      <c r="AW460" s="134" t="s">
        <v>838</v>
      </c>
      <c r="AX460" s="134" t="s">
        <v>818</v>
      </c>
      <c r="AY460" s="134" t="s">
        <v>858</v>
      </c>
    </row>
    <row r="461" spans="2:51" s="6" customFormat="1" ht="15.75" customHeight="1">
      <c r="B461" s="125"/>
      <c r="D461" s="133" t="s">
        <v>926</v>
      </c>
      <c r="E461" s="131"/>
      <c r="F461" s="127" t="s">
        <v>549</v>
      </c>
      <c r="H461" s="128">
        <v>20</v>
      </c>
      <c r="L461" s="125"/>
      <c r="M461" s="129"/>
      <c r="T461" s="130"/>
      <c r="U461" s="258"/>
      <c r="AT461" s="131" t="s">
        <v>926</v>
      </c>
      <c r="AU461" s="131" t="s">
        <v>828</v>
      </c>
      <c r="AV461" s="131" t="s">
        <v>828</v>
      </c>
      <c r="AW461" s="131" t="s">
        <v>838</v>
      </c>
      <c r="AX461" s="131" t="s">
        <v>818</v>
      </c>
      <c r="AY461" s="131" t="s">
        <v>858</v>
      </c>
    </row>
    <row r="462" spans="2:51" s="6" customFormat="1" ht="15.75" customHeight="1">
      <c r="B462" s="132"/>
      <c r="D462" s="133" t="s">
        <v>926</v>
      </c>
      <c r="E462" s="134"/>
      <c r="F462" s="135" t="s">
        <v>928</v>
      </c>
      <c r="H462" s="134"/>
      <c r="L462" s="132"/>
      <c r="M462" s="136"/>
      <c r="T462" s="137"/>
      <c r="U462" s="258"/>
      <c r="AT462" s="134" t="s">
        <v>926</v>
      </c>
      <c r="AU462" s="134" t="s">
        <v>828</v>
      </c>
      <c r="AV462" s="134" t="s">
        <v>824</v>
      </c>
      <c r="AW462" s="134" t="s">
        <v>838</v>
      </c>
      <c r="AX462" s="134" t="s">
        <v>818</v>
      </c>
      <c r="AY462" s="134" t="s">
        <v>858</v>
      </c>
    </row>
    <row r="463" spans="2:51" s="6" customFormat="1" ht="15.75" customHeight="1">
      <c r="B463" s="138"/>
      <c r="D463" s="133" t="s">
        <v>926</v>
      </c>
      <c r="E463" s="139"/>
      <c r="F463" s="140" t="s">
        <v>928</v>
      </c>
      <c r="H463" s="141">
        <v>20</v>
      </c>
      <c r="L463" s="138"/>
      <c r="M463" s="142"/>
      <c r="T463" s="143"/>
      <c r="U463" s="258"/>
      <c r="AT463" s="139" t="s">
        <v>926</v>
      </c>
      <c r="AU463" s="139" t="s">
        <v>828</v>
      </c>
      <c r="AV463" s="139" t="s">
        <v>863</v>
      </c>
      <c r="AW463" s="139" t="s">
        <v>838</v>
      </c>
      <c r="AX463" s="139" t="s">
        <v>824</v>
      </c>
      <c r="AY463" s="139" t="s">
        <v>858</v>
      </c>
    </row>
    <row r="464" spans="2:65" s="6" customFormat="1" ht="15.75" customHeight="1">
      <c r="B464" s="19"/>
      <c r="C464" s="104" t="s">
        <v>550</v>
      </c>
      <c r="D464" s="104" t="s">
        <v>859</v>
      </c>
      <c r="E464" s="105" t="s">
        <v>551</v>
      </c>
      <c r="F464" s="106" t="s">
        <v>552</v>
      </c>
      <c r="G464" s="107" t="s">
        <v>208</v>
      </c>
      <c r="H464" s="108">
        <v>1</v>
      </c>
      <c r="I464" s="109"/>
      <c r="J464" s="109">
        <f>ROUND($I$464*$H$464,2)</f>
        <v>0</v>
      </c>
      <c r="K464" s="106"/>
      <c r="L464" s="19"/>
      <c r="M464" s="110"/>
      <c r="N464" s="111" t="s">
        <v>790</v>
      </c>
      <c r="O464" s="112">
        <v>0</v>
      </c>
      <c r="P464" s="112">
        <f>$O$464*$H$464</f>
        <v>0</v>
      </c>
      <c r="Q464" s="112">
        <v>0</v>
      </c>
      <c r="R464" s="112">
        <f>$Q$464*$H$464</f>
        <v>0</v>
      </c>
      <c r="S464" s="112">
        <v>0</v>
      </c>
      <c r="T464" s="113">
        <f>$S$464*$H$464</f>
        <v>0</v>
      </c>
      <c r="U464" s="258"/>
      <c r="AR464" s="71" t="s">
        <v>406</v>
      </c>
      <c r="AT464" s="71" t="s">
        <v>859</v>
      </c>
      <c r="AU464" s="71" t="s">
        <v>828</v>
      </c>
      <c r="AY464" s="6" t="s">
        <v>858</v>
      </c>
      <c r="BE464" s="114">
        <f>IF($N$464="základní",$J$464,0)</f>
        <v>0</v>
      </c>
      <c r="BF464" s="114">
        <f>IF($N$464="snížená",$J$464,0)</f>
        <v>0</v>
      </c>
      <c r="BG464" s="114">
        <f>IF($N$464="zákl. přenesená",$J$464,0)</f>
        <v>0</v>
      </c>
      <c r="BH464" s="114">
        <f>IF($N$464="sníž. přenesená",$J$464,0)</f>
        <v>0</v>
      </c>
      <c r="BI464" s="114">
        <f>IF($N$464="nulová",$J$464,0)</f>
        <v>0</v>
      </c>
      <c r="BJ464" s="71" t="s">
        <v>828</v>
      </c>
      <c r="BK464" s="114">
        <f>ROUND($I$464*$H$464,2)</f>
        <v>0</v>
      </c>
      <c r="BL464" s="71" t="s">
        <v>406</v>
      </c>
      <c r="BM464" s="71" t="s">
        <v>988</v>
      </c>
    </row>
    <row r="465" spans="2:51" s="6" customFormat="1" ht="15.75" customHeight="1">
      <c r="B465" s="132"/>
      <c r="D465" s="126" t="s">
        <v>926</v>
      </c>
      <c r="E465" s="135"/>
      <c r="F465" s="135" t="s">
        <v>962</v>
      </c>
      <c r="H465" s="134"/>
      <c r="L465" s="132"/>
      <c r="M465" s="136"/>
      <c r="T465" s="137"/>
      <c r="U465" s="258"/>
      <c r="AT465" s="134" t="s">
        <v>926</v>
      </c>
      <c r="AU465" s="134" t="s">
        <v>828</v>
      </c>
      <c r="AV465" s="134" t="s">
        <v>824</v>
      </c>
      <c r="AW465" s="134" t="s">
        <v>838</v>
      </c>
      <c r="AX465" s="134" t="s">
        <v>818</v>
      </c>
      <c r="AY465" s="134" t="s">
        <v>858</v>
      </c>
    </row>
    <row r="466" spans="2:51" s="6" customFormat="1" ht="15.75" customHeight="1">
      <c r="B466" s="132"/>
      <c r="D466" s="133" t="s">
        <v>926</v>
      </c>
      <c r="E466" s="134"/>
      <c r="F466" s="135" t="s">
        <v>553</v>
      </c>
      <c r="H466" s="134"/>
      <c r="L466" s="132"/>
      <c r="M466" s="136"/>
      <c r="T466" s="137"/>
      <c r="U466" s="258"/>
      <c r="AT466" s="134" t="s">
        <v>926</v>
      </c>
      <c r="AU466" s="134" t="s">
        <v>828</v>
      </c>
      <c r="AV466" s="134" t="s">
        <v>824</v>
      </c>
      <c r="AW466" s="134" t="s">
        <v>838</v>
      </c>
      <c r="AX466" s="134" t="s">
        <v>818</v>
      </c>
      <c r="AY466" s="134" t="s">
        <v>858</v>
      </c>
    </row>
    <row r="467" spans="2:51" s="6" customFormat="1" ht="15.75" customHeight="1">
      <c r="B467" s="132"/>
      <c r="D467" s="133" t="s">
        <v>926</v>
      </c>
      <c r="E467" s="134"/>
      <c r="F467" s="135" t="s">
        <v>554</v>
      </c>
      <c r="H467" s="134"/>
      <c r="L467" s="132"/>
      <c r="M467" s="136"/>
      <c r="T467" s="137"/>
      <c r="U467" s="258"/>
      <c r="AT467" s="134" t="s">
        <v>926</v>
      </c>
      <c r="AU467" s="134" t="s">
        <v>828</v>
      </c>
      <c r="AV467" s="134" t="s">
        <v>824</v>
      </c>
      <c r="AW467" s="134" t="s">
        <v>838</v>
      </c>
      <c r="AX467" s="134" t="s">
        <v>818</v>
      </c>
      <c r="AY467" s="134" t="s">
        <v>858</v>
      </c>
    </row>
    <row r="468" spans="2:51" s="6" customFormat="1" ht="15.75" customHeight="1">
      <c r="B468" s="125"/>
      <c r="D468" s="133" t="s">
        <v>926</v>
      </c>
      <c r="E468" s="131"/>
      <c r="F468" s="127" t="s">
        <v>525</v>
      </c>
      <c r="H468" s="128">
        <v>1</v>
      </c>
      <c r="L468" s="125"/>
      <c r="M468" s="129"/>
      <c r="T468" s="130"/>
      <c r="U468" s="258"/>
      <c r="AT468" s="131" t="s">
        <v>926</v>
      </c>
      <c r="AU468" s="131" t="s">
        <v>828</v>
      </c>
      <c r="AV468" s="131" t="s">
        <v>828</v>
      </c>
      <c r="AW468" s="131" t="s">
        <v>838</v>
      </c>
      <c r="AX468" s="131" t="s">
        <v>818</v>
      </c>
      <c r="AY468" s="131" t="s">
        <v>858</v>
      </c>
    </row>
    <row r="469" spans="2:51" s="6" customFormat="1" ht="15.75" customHeight="1">
      <c r="B469" s="132"/>
      <c r="D469" s="133" t="s">
        <v>926</v>
      </c>
      <c r="E469" s="134"/>
      <c r="F469" s="135" t="s">
        <v>928</v>
      </c>
      <c r="H469" s="134"/>
      <c r="L469" s="132"/>
      <c r="M469" s="136"/>
      <c r="T469" s="137"/>
      <c r="U469" s="258"/>
      <c r="AT469" s="134" t="s">
        <v>926</v>
      </c>
      <c r="AU469" s="134" t="s">
        <v>828</v>
      </c>
      <c r="AV469" s="134" t="s">
        <v>824</v>
      </c>
      <c r="AW469" s="134" t="s">
        <v>838</v>
      </c>
      <c r="AX469" s="134" t="s">
        <v>818</v>
      </c>
      <c r="AY469" s="134" t="s">
        <v>858</v>
      </c>
    </row>
    <row r="470" spans="2:51" s="6" customFormat="1" ht="15.75" customHeight="1">
      <c r="B470" s="138"/>
      <c r="D470" s="133" t="s">
        <v>926</v>
      </c>
      <c r="E470" s="139"/>
      <c r="F470" s="140" t="s">
        <v>928</v>
      </c>
      <c r="H470" s="141">
        <v>1</v>
      </c>
      <c r="L470" s="138"/>
      <c r="M470" s="142"/>
      <c r="T470" s="143"/>
      <c r="U470" s="258"/>
      <c r="AT470" s="139" t="s">
        <v>926</v>
      </c>
      <c r="AU470" s="139" t="s">
        <v>828</v>
      </c>
      <c r="AV470" s="139" t="s">
        <v>863</v>
      </c>
      <c r="AW470" s="139" t="s">
        <v>838</v>
      </c>
      <c r="AX470" s="139" t="s">
        <v>824</v>
      </c>
      <c r="AY470" s="139" t="s">
        <v>858</v>
      </c>
    </row>
    <row r="471" spans="2:65" s="6" customFormat="1" ht="15.75" customHeight="1">
      <c r="B471" s="19"/>
      <c r="C471" s="104" t="s">
        <v>555</v>
      </c>
      <c r="D471" s="104" t="s">
        <v>859</v>
      </c>
      <c r="E471" s="105" t="s">
        <v>556</v>
      </c>
      <c r="F471" s="106" t="s">
        <v>557</v>
      </c>
      <c r="G471" s="107" t="s">
        <v>208</v>
      </c>
      <c r="H471" s="108">
        <v>1</v>
      </c>
      <c r="I471" s="109"/>
      <c r="J471" s="109">
        <f>ROUND($I$471*$H$471,2)</f>
        <v>0</v>
      </c>
      <c r="K471" s="106"/>
      <c r="L471" s="19"/>
      <c r="M471" s="110"/>
      <c r="N471" s="111" t="s">
        <v>790</v>
      </c>
      <c r="O471" s="112">
        <v>0</v>
      </c>
      <c r="P471" s="112">
        <f>$O$471*$H$471</f>
        <v>0</v>
      </c>
      <c r="Q471" s="112">
        <v>0</v>
      </c>
      <c r="R471" s="112">
        <f>$Q$471*$H$471</f>
        <v>0</v>
      </c>
      <c r="S471" s="112">
        <v>0</v>
      </c>
      <c r="T471" s="113">
        <f>$S$471*$H$471</f>
        <v>0</v>
      </c>
      <c r="U471" s="258"/>
      <c r="AR471" s="71" t="s">
        <v>406</v>
      </c>
      <c r="AT471" s="71" t="s">
        <v>859</v>
      </c>
      <c r="AU471" s="71" t="s">
        <v>828</v>
      </c>
      <c r="AY471" s="6" t="s">
        <v>858</v>
      </c>
      <c r="BE471" s="114">
        <f>IF($N$471="základní",$J$471,0)</f>
        <v>0</v>
      </c>
      <c r="BF471" s="114">
        <f>IF($N$471="snížená",$J$471,0)</f>
        <v>0</v>
      </c>
      <c r="BG471" s="114">
        <f>IF($N$471="zákl. přenesená",$J$471,0)</f>
        <v>0</v>
      </c>
      <c r="BH471" s="114">
        <f>IF($N$471="sníž. přenesená",$J$471,0)</f>
        <v>0</v>
      </c>
      <c r="BI471" s="114">
        <f>IF($N$471="nulová",$J$471,0)</f>
        <v>0</v>
      </c>
      <c r="BJ471" s="71" t="s">
        <v>828</v>
      </c>
      <c r="BK471" s="114">
        <f>ROUND($I$471*$H$471,2)</f>
        <v>0</v>
      </c>
      <c r="BL471" s="71" t="s">
        <v>406</v>
      </c>
      <c r="BM471" s="71" t="s">
        <v>550</v>
      </c>
    </row>
    <row r="472" spans="2:51" s="6" customFormat="1" ht="15.75" customHeight="1">
      <c r="B472" s="132"/>
      <c r="D472" s="126" t="s">
        <v>926</v>
      </c>
      <c r="E472" s="135"/>
      <c r="F472" s="135" t="s">
        <v>962</v>
      </c>
      <c r="H472" s="134"/>
      <c r="L472" s="132"/>
      <c r="M472" s="136"/>
      <c r="T472" s="137"/>
      <c r="U472" s="258"/>
      <c r="AT472" s="134" t="s">
        <v>926</v>
      </c>
      <c r="AU472" s="134" t="s">
        <v>828</v>
      </c>
      <c r="AV472" s="134" t="s">
        <v>824</v>
      </c>
      <c r="AW472" s="134" t="s">
        <v>838</v>
      </c>
      <c r="AX472" s="134" t="s">
        <v>818</v>
      </c>
      <c r="AY472" s="134" t="s">
        <v>858</v>
      </c>
    </row>
    <row r="473" spans="2:51" s="6" customFormat="1" ht="15.75" customHeight="1">
      <c r="B473" s="132"/>
      <c r="D473" s="133" t="s">
        <v>926</v>
      </c>
      <c r="E473" s="134"/>
      <c r="F473" s="135" t="s">
        <v>558</v>
      </c>
      <c r="H473" s="134"/>
      <c r="L473" s="132"/>
      <c r="M473" s="136"/>
      <c r="T473" s="137"/>
      <c r="U473" s="258"/>
      <c r="AT473" s="134" t="s">
        <v>926</v>
      </c>
      <c r="AU473" s="134" t="s">
        <v>828</v>
      </c>
      <c r="AV473" s="134" t="s">
        <v>824</v>
      </c>
      <c r="AW473" s="134" t="s">
        <v>838</v>
      </c>
      <c r="AX473" s="134" t="s">
        <v>818</v>
      </c>
      <c r="AY473" s="134" t="s">
        <v>858</v>
      </c>
    </row>
    <row r="474" spans="2:51" s="6" customFormat="1" ht="15.75" customHeight="1">
      <c r="B474" s="132"/>
      <c r="D474" s="133" t="s">
        <v>926</v>
      </c>
      <c r="E474" s="134"/>
      <c r="F474" s="135" t="s">
        <v>559</v>
      </c>
      <c r="H474" s="134"/>
      <c r="L474" s="132"/>
      <c r="M474" s="136"/>
      <c r="T474" s="137"/>
      <c r="U474" s="258"/>
      <c r="AT474" s="134" t="s">
        <v>926</v>
      </c>
      <c r="AU474" s="134" t="s">
        <v>828</v>
      </c>
      <c r="AV474" s="134" t="s">
        <v>824</v>
      </c>
      <c r="AW474" s="134" t="s">
        <v>838</v>
      </c>
      <c r="AX474" s="134" t="s">
        <v>818</v>
      </c>
      <c r="AY474" s="134" t="s">
        <v>858</v>
      </c>
    </row>
    <row r="475" spans="2:51" s="6" customFormat="1" ht="15.75" customHeight="1">
      <c r="B475" s="132"/>
      <c r="D475" s="133" t="s">
        <v>926</v>
      </c>
      <c r="E475" s="134"/>
      <c r="F475" s="135" t="s">
        <v>560</v>
      </c>
      <c r="H475" s="134"/>
      <c r="L475" s="132"/>
      <c r="M475" s="136"/>
      <c r="T475" s="137"/>
      <c r="U475" s="258"/>
      <c r="AT475" s="134" t="s">
        <v>926</v>
      </c>
      <c r="AU475" s="134" t="s">
        <v>828</v>
      </c>
      <c r="AV475" s="134" t="s">
        <v>824</v>
      </c>
      <c r="AW475" s="134" t="s">
        <v>838</v>
      </c>
      <c r="AX475" s="134" t="s">
        <v>818</v>
      </c>
      <c r="AY475" s="134" t="s">
        <v>858</v>
      </c>
    </row>
    <row r="476" spans="2:51" s="6" customFormat="1" ht="15.75" customHeight="1">
      <c r="B476" s="132"/>
      <c r="D476" s="133" t="s">
        <v>926</v>
      </c>
      <c r="E476" s="134"/>
      <c r="F476" s="135" t="s">
        <v>561</v>
      </c>
      <c r="H476" s="134"/>
      <c r="L476" s="132"/>
      <c r="M476" s="136"/>
      <c r="T476" s="137"/>
      <c r="U476" s="258"/>
      <c r="AT476" s="134" t="s">
        <v>926</v>
      </c>
      <c r="AU476" s="134" t="s">
        <v>828</v>
      </c>
      <c r="AV476" s="134" t="s">
        <v>824</v>
      </c>
      <c r="AW476" s="134" t="s">
        <v>838</v>
      </c>
      <c r="AX476" s="134" t="s">
        <v>818</v>
      </c>
      <c r="AY476" s="134" t="s">
        <v>858</v>
      </c>
    </row>
    <row r="477" spans="2:51" s="6" customFormat="1" ht="15.75" customHeight="1">
      <c r="B477" s="125"/>
      <c r="D477" s="133" t="s">
        <v>926</v>
      </c>
      <c r="E477" s="131"/>
      <c r="F477" s="127" t="s">
        <v>525</v>
      </c>
      <c r="H477" s="128">
        <v>1</v>
      </c>
      <c r="L477" s="125"/>
      <c r="M477" s="129"/>
      <c r="T477" s="130"/>
      <c r="U477" s="258"/>
      <c r="AT477" s="131" t="s">
        <v>926</v>
      </c>
      <c r="AU477" s="131" t="s">
        <v>828</v>
      </c>
      <c r="AV477" s="131" t="s">
        <v>828</v>
      </c>
      <c r="AW477" s="131" t="s">
        <v>838</v>
      </c>
      <c r="AX477" s="131" t="s">
        <v>818</v>
      </c>
      <c r="AY477" s="131" t="s">
        <v>858</v>
      </c>
    </row>
    <row r="478" spans="2:51" s="6" customFormat="1" ht="15.75" customHeight="1">
      <c r="B478" s="132"/>
      <c r="D478" s="133" t="s">
        <v>926</v>
      </c>
      <c r="E478" s="134"/>
      <c r="F478" s="135" t="s">
        <v>928</v>
      </c>
      <c r="H478" s="134"/>
      <c r="L478" s="132"/>
      <c r="M478" s="136"/>
      <c r="T478" s="137"/>
      <c r="U478" s="258"/>
      <c r="AT478" s="134" t="s">
        <v>926</v>
      </c>
      <c r="AU478" s="134" t="s">
        <v>828</v>
      </c>
      <c r="AV478" s="134" t="s">
        <v>824</v>
      </c>
      <c r="AW478" s="134" t="s">
        <v>838</v>
      </c>
      <c r="AX478" s="134" t="s">
        <v>818</v>
      </c>
      <c r="AY478" s="134" t="s">
        <v>858</v>
      </c>
    </row>
    <row r="479" spans="2:51" s="6" customFormat="1" ht="15.75" customHeight="1">
      <c r="B479" s="138"/>
      <c r="D479" s="133" t="s">
        <v>926</v>
      </c>
      <c r="E479" s="139"/>
      <c r="F479" s="140" t="s">
        <v>928</v>
      </c>
      <c r="H479" s="141">
        <v>1</v>
      </c>
      <c r="L479" s="138"/>
      <c r="M479" s="152"/>
      <c r="N479" s="153"/>
      <c r="O479" s="153"/>
      <c r="P479" s="153"/>
      <c r="Q479" s="153"/>
      <c r="R479" s="153"/>
      <c r="S479" s="153"/>
      <c r="T479" s="154"/>
      <c r="U479" s="258"/>
      <c r="AT479" s="139" t="s">
        <v>926</v>
      </c>
      <c r="AU479" s="139" t="s">
        <v>828</v>
      </c>
      <c r="AV479" s="139" t="s">
        <v>863</v>
      </c>
      <c r="AW479" s="139" t="s">
        <v>838</v>
      </c>
      <c r="AX479" s="139" t="s">
        <v>824</v>
      </c>
      <c r="AY479" s="139" t="s">
        <v>858</v>
      </c>
    </row>
    <row r="480" spans="2:21" s="6" customFormat="1" ht="7.5" customHeight="1">
      <c r="B480" s="33"/>
      <c r="C480" s="34"/>
      <c r="D480" s="34"/>
      <c r="E480" s="34"/>
      <c r="F480" s="34"/>
      <c r="G480" s="34"/>
      <c r="H480" s="34"/>
      <c r="I480" s="34"/>
      <c r="J480" s="34"/>
      <c r="K480" s="34"/>
      <c r="L480" s="19"/>
      <c r="U480" s="258"/>
    </row>
  </sheetData>
  <sheetProtection/>
  <autoFilter ref="C95:K95"/>
  <mergeCells count="9">
    <mergeCell ref="E88:H88"/>
    <mergeCell ref="G1:H1"/>
    <mergeCell ref="L2:V2"/>
    <mergeCell ref="E7:H7"/>
    <mergeCell ref="E9:H9"/>
    <mergeCell ref="E24:H24"/>
    <mergeCell ref="E45:H45"/>
    <mergeCell ref="E47:H47"/>
    <mergeCell ref="E86:H86"/>
  </mergeCells>
  <hyperlinks>
    <hyperlink ref="F1:G1" location="C2" tooltip="Krycí list soupisu" display="1) Krycí list soupisu"/>
    <hyperlink ref="G1:H1" location="C54" tooltip="Rekapitulace" display="2) Rekapitulace"/>
    <hyperlink ref="J1" location="C9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1"/>
  <headerFooter alignWithMargins="0"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64"/>
      <c r="C2" s="165"/>
      <c r="D2" s="165"/>
      <c r="E2" s="165"/>
      <c r="F2" s="165"/>
      <c r="G2" s="165"/>
      <c r="H2" s="165"/>
      <c r="I2" s="165"/>
      <c r="J2" s="165"/>
      <c r="K2" s="166"/>
    </row>
    <row r="3" spans="2:11" s="169" customFormat="1" ht="45" customHeight="1">
      <c r="B3" s="167"/>
      <c r="C3" s="334" t="s">
        <v>569</v>
      </c>
      <c r="D3" s="334"/>
      <c r="E3" s="334"/>
      <c r="F3" s="334"/>
      <c r="G3" s="334"/>
      <c r="H3" s="334"/>
      <c r="I3" s="334"/>
      <c r="J3" s="334"/>
      <c r="K3" s="168"/>
    </row>
    <row r="4" spans="2:11" ht="25.5" customHeight="1">
      <c r="B4" s="170"/>
      <c r="C4" s="338" t="s">
        <v>570</v>
      </c>
      <c r="D4" s="338"/>
      <c r="E4" s="338"/>
      <c r="F4" s="338"/>
      <c r="G4" s="338"/>
      <c r="H4" s="338"/>
      <c r="I4" s="338"/>
      <c r="J4" s="338"/>
      <c r="K4" s="171"/>
    </row>
    <row r="5" spans="2:11" ht="5.25" customHeight="1">
      <c r="B5" s="170"/>
      <c r="C5" s="172"/>
      <c r="D5" s="172"/>
      <c r="E5" s="172"/>
      <c r="F5" s="172"/>
      <c r="G5" s="172"/>
      <c r="H5" s="172"/>
      <c r="I5" s="172"/>
      <c r="J5" s="172"/>
      <c r="K5" s="171"/>
    </row>
    <row r="6" spans="2:11" ht="15" customHeight="1">
      <c r="B6" s="170"/>
      <c r="C6" s="336" t="s">
        <v>571</v>
      </c>
      <c r="D6" s="336"/>
      <c r="E6" s="336"/>
      <c r="F6" s="336"/>
      <c r="G6" s="336"/>
      <c r="H6" s="336"/>
      <c r="I6" s="336"/>
      <c r="J6" s="336"/>
      <c r="K6" s="171"/>
    </row>
    <row r="7" spans="2:11" ht="15" customHeight="1">
      <c r="B7" s="174"/>
      <c r="C7" s="336" t="s">
        <v>572</v>
      </c>
      <c r="D7" s="336"/>
      <c r="E7" s="336"/>
      <c r="F7" s="336"/>
      <c r="G7" s="336"/>
      <c r="H7" s="336"/>
      <c r="I7" s="336"/>
      <c r="J7" s="336"/>
      <c r="K7" s="171"/>
    </row>
    <row r="8" spans="2:11" ht="12.75" customHeight="1">
      <c r="B8" s="174"/>
      <c r="C8" s="173"/>
      <c r="D8" s="173"/>
      <c r="E8" s="173"/>
      <c r="F8" s="173"/>
      <c r="G8" s="173"/>
      <c r="H8" s="173"/>
      <c r="I8" s="173"/>
      <c r="J8" s="173"/>
      <c r="K8" s="171"/>
    </row>
    <row r="9" spans="2:11" ht="15" customHeight="1">
      <c r="B9" s="174"/>
      <c r="C9" s="336" t="s">
        <v>573</v>
      </c>
      <c r="D9" s="336"/>
      <c r="E9" s="336"/>
      <c r="F9" s="336"/>
      <c r="G9" s="336"/>
      <c r="H9" s="336"/>
      <c r="I9" s="336"/>
      <c r="J9" s="336"/>
      <c r="K9" s="171"/>
    </row>
    <row r="10" spans="2:11" ht="15" customHeight="1">
      <c r="B10" s="174"/>
      <c r="C10" s="173"/>
      <c r="D10" s="336" t="s">
        <v>574</v>
      </c>
      <c r="E10" s="336"/>
      <c r="F10" s="336"/>
      <c r="G10" s="336"/>
      <c r="H10" s="336"/>
      <c r="I10" s="336"/>
      <c r="J10" s="336"/>
      <c r="K10" s="171"/>
    </row>
    <row r="11" spans="2:11" ht="15" customHeight="1">
      <c r="B11" s="174"/>
      <c r="C11" s="175"/>
      <c r="D11" s="336" t="s">
        <v>575</v>
      </c>
      <c r="E11" s="336"/>
      <c r="F11" s="336"/>
      <c r="G11" s="336"/>
      <c r="H11" s="336"/>
      <c r="I11" s="336"/>
      <c r="J11" s="336"/>
      <c r="K11" s="171"/>
    </row>
    <row r="12" spans="2:11" ht="12.75" customHeight="1">
      <c r="B12" s="174"/>
      <c r="C12" s="175"/>
      <c r="D12" s="175"/>
      <c r="E12" s="175"/>
      <c r="F12" s="175"/>
      <c r="G12" s="175"/>
      <c r="H12" s="175"/>
      <c r="I12" s="175"/>
      <c r="J12" s="175"/>
      <c r="K12" s="171"/>
    </row>
    <row r="13" spans="2:11" ht="15" customHeight="1">
      <c r="B13" s="174"/>
      <c r="C13" s="175"/>
      <c r="D13" s="336" t="s">
        <v>576</v>
      </c>
      <c r="E13" s="336"/>
      <c r="F13" s="336"/>
      <c r="G13" s="336"/>
      <c r="H13" s="336"/>
      <c r="I13" s="336"/>
      <c r="J13" s="336"/>
      <c r="K13" s="171"/>
    </row>
    <row r="14" spans="2:11" ht="15" customHeight="1">
      <c r="B14" s="174"/>
      <c r="C14" s="175"/>
      <c r="D14" s="336" t="s">
        <v>577</v>
      </c>
      <c r="E14" s="336"/>
      <c r="F14" s="336"/>
      <c r="G14" s="336"/>
      <c r="H14" s="336"/>
      <c r="I14" s="336"/>
      <c r="J14" s="336"/>
      <c r="K14" s="171"/>
    </row>
    <row r="15" spans="2:11" ht="15" customHeight="1">
      <c r="B15" s="174"/>
      <c r="C15" s="175"/>
      <c r="D15" s="336" t="s">
        <v>578</v>
      </c>
      <c r="E15" s="336"/>
      <c r="F15" s="336"/>
      <c r="G15" s="336"/>
      <c r="H15" s="336"/>
      <c r="I15" s="336"/>
      <c r="J15" s="336"/>
      <c r="K15" s="171"/>
    </row>
    <row r="16" spans="2:11" ht="15" customHeight="1">
      <c r="B16" s="174"/>
      <c r="C16" s="175"/>
      <c r="D16" s="175"/>
      <c r="E16" s="176" t="s">
        <v>823</v>
      </c>
      <c r="F16" s="336" t="s">
        <v>579</v>
      </c>
      <c r="G16" s="336"/>
      <c r="H16" s="336"/>
      <c r="I16" s="336"/>
      <c r="J16" s="336"/>
      <c r="K16" s="171"/>
    </row>
    <row r="17" spans="2:11" ht="15" customHeight="1">
      <c r="B17" s="174"/>
      <c r="C17" s="175"/>
      <c r="D17" s="175"/>
      <c r="E17" s="176" t="s">
        <v>580</v>
      </c>
      <c r="F17" s="336" t="s">
        <v>581</v>
      </c>
      <c r="G17" s="336"/>
      <c r="H17" s="336"/>
      <c r="I17" s="336"/>
      <c r="J17" s="336"/>
      <c r="K17" s="171"/>
    </row>
    <row r="18" spans="2:11" ht="15" customHeight="1">
      <c r="B18" s="174"/>
      <c r="C18" s="175"/>
      <c r="D18" s="175"/>
      <c r="E18" s="176" t="s">
        <v>582</v>
      </c>
      <c r="F18" s="336" t="s">
        <v>583</v>
      </c>
      <c r="G18" s="336"/>
      <c r="H18" s="336"/>
      <c r="I18" s="336"/>
      <c r="J18" s="336"/>
      <c r="K18" s="171"/>
    </row>
    <row r="19" spans="2:11" ht="15" customHeight="1">
      <c r="B19" s="174"/>
      <c r="C19" s="175"/>
      <c r="D19" s="175"/>
      <c r="E19" s="176" t="s">
        <v>822</v>
      </c>
      <c r="F19" s="336" t="s">
        <v>584</v>
      </c>
      <c r="G19" s="336"/>
      <c r="H19" s="336"/>
      <c r="I19" s="336"/>
      <c r="J19" s="336"/>
      <c r="K19" s="171"/>
    </row>
    <row r="20" spans="2:11" ht="15" customHeight="1">
      <c r="B20" s="174"/>
      <c r="C20" s="175"/>
      <c r="D20" s="175"/>
      <c r="E20" s="176" t="s">
        <v>585</v>
      </c>
      <c r="F20" s="336" t="s">
        <v>586</v>
      </c>
      <c r="G20" s="336"/>
      <c r="H20" s="336"/>
      <c r="I20" s="336"/>
      <c r="J20" s="336"/>
      <c r="K20" s="171"/>
    </row>
    <row r="21" spans="2:11" ht="15" customHeight="1">
      <c r="B21" s="174"/>
      <c r="C21" s="175"/>
      <c r="D21" s="175"/>
      <c r="E21" s="176" t="s">
        <v>587</v>
      </c>
      <c r="F21" s="336" t="s">
        <v>588</v>
      </c>
      <c r="G21" s="336"/>
      <c r="H21" s="336"/>
      <c r="I21" s="336"/>
      <c r="J21" s="336"/>
      <c r="K21" s="171"/>
    </row>
    <row r="22" spans="2:11" ht="12.7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1"/>
    </row>
    <row r="23" spans="2:11" ht="15" customHeight="1">
      <c r="B23" s="174"/>
      <c r="C23" s="336" t="s">
        <v>589</v>
      </c>
      <c r="D23" s="336"/>
      <c r="E23" s="336"/>
      <c r="F23" s="336"/>
      <c r="G23" s="336"/>
      <c r="H23" s="336"/>
      <c r="I23" s="336"/>
      <c r="J23" s="336"/>
      <c r="K23" s="171"/>
    </row>
    <row r="24" spans="2:11" ht="15" customHeight="1">
      <c r="B24" s="174"/>
      <c r="C24" s="336" t="s">
        <v>590</v>
      </c>
      <c r="D24" s="336"/>
      <c r="E24" s="336"/>
      <c r="F24" s="336"/>
      <c r="G24" s="336"/>
      <c r="H24" s="336"/>
      <c r="I24" s="336"/>
      <c r="J24" s="336"/>
      <c r="K24" s="171"/>
    </row>
    <row r="25" spans="2:11" ht="15" customHeight="1">
      <c r="B25" s="174"/>
      <c r="C25" s="173"/>
      <c r="D25" s="336" t="s">
        <v>591</v>
      </c>
      <c r="E25" s="336"/>
      <c r="F25" s="336"/>
      <c r="G25" s="336"/>
      <c r="H25" s="336"/>
      <c r="I25" s="336"/>
      <c r="J25" s="336"/>
      <c r="K25" s="171"/>
    </row>
    <row r="26" spans="2:11" ht="15" customHeight="1">
      <c r="B26" s="174"/>
      <c r="C26" s="175"/>
      <c r="D26" s="336" t="s">
        <v>592</v>
      </c>
      <c r="E26" s="336"/>
      <c r="F26" s="336"/>
      <c r="G26" s="336"/>
      <c r="H26" s="336"/>
      <c r="I26" s="336"/>
      <c r="J26" s="336"/>
      <c r="K26" s="171"/>
    </row>
    <row r="27" spans="2:11" ht="12.75" customHeight="1">
      <c r="B27" s="174"/>
      <c r="C27" s="175"/>
      <c r="D27" s="175"/>
      <c r="E27" s="175"/>
      <c r="F27" s="175"/>
      <c r="G27" s="175"/>
      <c r="H27" s="175"/>
      <c r="I27" s="175"/>
      <c r="J27" s="175"/>
      <c r="K27" s="171"/>
    </row>
    <row r="28" spans="2:11" ht="15" customHeight="1">
      <c r="B28" s="174"/>
      <c r="C28" s="175"/>
      <c r="D28" s="336" t="s">
        <v>593</v>
      </c>
      <c r="E28" s="336"/>
      <c r="F28" s="336"/>
      <c r="G28" s="336"/>
      <c r="H28" s="336"/>
      <c r="I28" s="336"/>
      <c r="J28" s="336"/>
      <c r="K28" s="171"/>
    </row>
    <row r="29" spans="2:11" ht="15" customHeight="1">
      <c r="B29" s="174"/>
      <c r="C29" s="175"/>
      <c r="D29" s="336" t="s">
        <v>594</v>
      </c>
      <c r="E29" s="336"/>
      <c r="F29" s="336"/>
      <c r="G29" s="336"/>
      <c r="H29" s="336"/>
      <c r="I29" s="336"/>
      <c r="J29" s="336"/>
      <c r="K29" s="171"/>
    </row>
    <row r="30" spans="2:11" ht="12.75" customHeight="1">
      <c r="B30" s="174"/>
      <c r="C30" s="175"/>
      <c r="D30" s="175"/>
      <c r="E30" s="175"/>
      <c r="F30" s="175"/>
      <c r="G30" s="175"/>
      <c r="H30" s="175"/>
      <c r="I30" s="175"/>
      <c r="J30" s="175"/>
      <c r="K30" s="171"/>
    </row>
    <row r="31" spans="2:11" ht="15" customHeight="1">
      <c r="B31" s="174"/>
      <c r="C31" s="175"/>
      <c r="D31" s="336" t="s">
        <v>595</v>
      </c>
      <c r="E31" s="336"/>
      <c r="F31" s="336"/>
      <c r="G31" s="336"/>
      <c r="H31" s="336"/>
      <c r="I31" s="336"/>
      <c r="J31" s="336"/>
      <c r="K31" s="171"/>
    </row>
    <row r="32" spans="2:11" ht="15" customHeight="1">
      <c r="B32" s="174"/>
      <c r="C32" s="175"/>
      <c r="D32" s="336" t="s">
        <v>596</v>
      </c>
      <c r="E32" s="336"/>
      <c r="F32" s="336"/>
      <c r="G32" s="336"/>
      <c r="H32" s="336"/>
      <c r="I32" s="336"/>
      <c r="J32" s="336"/>
      <c r="K32" s="171"/>
    </row>
    <row r="33" spans="2:11" ht="15" customHeight="1">
      <c r="B33" s="174"/>
      <c r="C33" s="175"/>
      <c r="D33" s="336" t="s">
        <v>597</v>
      </c>
      <c r="E33" s="336"/>
      <c r="F33" s="336"/>
      <c r="G33" s="336"/>
      <c r="H33" s="336"/>
      <c r="I33" s="336"/>
      <c r="J33" s="336"/>
      <c r="K33" s="171"/>
    </row>
    <row r="34" spans="2:11" ht="15" customHeight="1">
      <c r="B34" s="174"/>
      <c r="C34" s="175"/>
      <c r="D34" s="173"/>
      <c r="E34" s="177" t="s">
        <v>842</v>
      </c>
      <c r="F34" s="173"/>
      <c r="G34" s="336" t="s">
        <v>598</v>
      </c>
      <c r="H34" s="336"/>
      <c r="I34" s="336"/>
      <c r="J34" s="336"/>
      <c r="K34" s="171"/>
    </row>
    <row r="35" spans="2:11" ht="30.75" customHeight="1">
      <c r="B35" s="174"/>
      <c r="C35" s="175"/>
      <c r="D35" s="173"/>
      <c r="E35" s="177" t="s">
        <v>599</v>
      </c>
      <c r="F35" s="173"/>
      <c r="G35" s="336" t="s">
        <v>600</v>
      </c>
      <c r="H35" s="336"/>
      <c r="I35" s="336"/>
      <c r="J35" s="336"/>
      <c r="K35" s="171"/>
    </row>
    <row r="36" spans="2:11" ht="15" customHeight="1">
      <c r="B36" s="174"/>
      <c r="C36" s="175"/>
      <c r="D36" s="173"/>
      <c r="E36" s="177" t="s">
        <v>799</v>
      </c>
      <c r="F36" s="173"/>
      <c r="G36" s="336" t="s">
        <v>601</v>
      </c>
      <c r="H36" s="336"/>
      <c r="I36" s="336"/>
      <c r="J36" s="336"/>
      <c r="K36" s="171"/>
    </row>
    <row r="37" spans="2:11" ht="15" customHeight="1">
      <c r="B37" s="174"/>
      <c r="C37" s="175"/>
      <c r="D37" s="173"/>
      <c r="E37" s="177" t="s">
        <v>843</v>
      </c>
      <c r="F37" s="173"/>
      <c r="G37" s="336" t="s">
        <v>602</v>
      </c>
      <c r="H37" s="336"/>
      <c r="I37" s="336"/>
      <c r="J37" s="336"/>
      <c r="K37" s="171"/>
    </row>
    <row r="38" spans="2:11" ht="15" customHeight="1">
      <c r="B38" s="174"/>
      <c r="C38" s="175"/>
      <c r="D38" s="173"/>
      <c r="E38" s="177" t="s">
        <v>844</v>
      </c>
      <c r="F38" s="173"/>
      <c r="G38" s="336" t="s">
        <v>603</v>
      </c>
      <c r="H38" s="336"/>
      <c r="I38" s="336"/>
      <c r="J38" s="336"/>
      <c r="K38" s="171"/>
    </row>
    <row r="39" spans="2:11" ht="15" customHeight="1">
      <c r="B39" s="174"/>
      <c r="C39" s="175"/>
      <c r="D39" s="173"/>
      <c r="E39" s="177" t="s">
        <v>845</v>
      </c>
      <c r="F39" s="173"/>
      <c r="G39" s="336" t="s">
        <v>604</v>
      </c>
      <c r="H39" s="336"/>
      <c r="I39" s="336"/>
      <c r="J39" s="336"/>
      <c r="K39" s="171"/>
    </row>
    <row r="40" spans="2:11" ht="15" customHeight="1">
      <c r="B40" s="174"/>
      <c r="C40" s="175"/>
      <c r="D40" s="173"/>
      <c r="E40" s="177" t="s">
        <v>605</v>
      </c>
      <c r="F40" s="173"/>
      <c r="G40" s="336" t="s">
        <v>606</v>
      </c>
      <c r="H40" s="336"/>
      <c r="I40" s="336"/>
      <c r="J40" s="336"/>
      <c r="K40" s="171"/>
    </row>
    <row r="41" spans="2:11" ht="15" customHeight="1">
      <c r="B41" s="174"/>
      <c r="C41" s="175"/>
      <c r="D41" s="173"/>
      <c r="E41" s="177"/>
      <c r="F41" s="173"/>
      <c r="G41" s="336" t="s">
        <v>607</v>
      </c>
      <c r="H41" s="336"/>
      <c r="I41" s="336"/>
      <c r="J41" s="336"/>
      <c r="K41" s="171"/>
    </row>
    <row r="42" spans="2:11" ht="15" customHeight="1">
      <c r="B42" s="174"/>
      <c r="C42" s="175"/>
      <c r="D42" s="173"/>
      <c r="E42" s="177" t="s">
        <v>608</v>
      </c>
      <c r="F42" s="173"/>
      <c r="G42" s="336" t="s">
        <v>609</v>
      </c>
      <c r="H42" s="336"/>
      <c r="I42" s="336"/>
      <c r="J42" s="336"/>
      <c r="K42" s="171"/>
    </row>
    <row r="43" spans="2:11" ht="15" customHeight="1">
      <c r="B43" s="174"/>
      <c r="C43" s="175"/>
      <c r="D43" s="173"/>
      <c r="E43" s="177" t="s">
        <v>848</v>
      </c>
      <c r="F43" s="173"/>
      <c r="G43" s="336" t="s">
        <v>610</v>
      </c>
      <c r="H43" s="336"/>
      <c r="I43" s="336"/>
      <c r="J43" s="336"/>
      <c r="K43" s="171"/>
    </row>
    <row r="44" spans="2:11" ht="12.75" customHeight="1">
      <c r="B44" s="174"/>
      <c r="C44" s="175"/>
      <c r="D44" s="173"/>
      <c r="E44" s="173"/>
      <c r="F44" s="173"/>
      <c r="G44" s="173"/>
      <c r="H44" s="173"/>
      <c r="I44" s="173"/>
      <c r="J44" s="173"/>
      <c r="K44" s="171"/>
    </row>
    <row r="45" spans="2:11" ht="15" customHeight="1">
      <c r="B45" s="174"/>
      <c r="C45" s="175"/>
      <c r="D45" s="336" t="s">
        <v>611</v>
      </c>
      <c r="E45" s="336"/>
      <c r="F45" s="336"/>
      <c r="G45" s="336"/>
      <c r="H45" s="336"/>
      <c r="I45" s="336"/>
      <c r="J45" s="336"/>
      <c r="K45" s="171"/>
    </row>
    <row r="46" spans="2:11" ht="15" customHeight="1">
      <c r="B46" s="174"/>
      <c r="C46" s="175"/>
      <c r="D46" s="175"/>
      <c r="E46" s="336" t="s">
        <v>612</v>
      </c>
      <c r="F46" s="336"/>
      <c r="G46" s="336"/>
      <c r="H46" s="336"/>
      <c r="I46" s="336"/>
      <c r="J46" s="336"/>
      <c r="K46" s="171"/>
    </row>
    <row r="47" spans="2:11" ht="15" customHeight="1">
      <c r="B47" s="174"/>
      <c r="C47" s="175"/>
      <c r="D47" s="175"/>
      <c r="E47" s="336" t="s">
        <v>613</v>
      </c>
      <c r="F47" s="336"/>
      <c r="G47" s="336"/>
      <c r="H47" s="336"/>
      <c r="I47" s="336"/>
      <c r="J47" s="336"/>
      <c r="K47" s="171"/>
    </row>
    <row r="48" spans="2:11" ht="15" customHeight="1">
      <c r="B48" s="174"/>
      <c r="C48" s="175"/>
      <c r="D48" s="175"/>
      <c r="E48" s="336" t="s">
        <v>614</v>
      </c>
      <c r="F48" s="336"/>
      <c r="G48" s="336"/>
      <c r="H48" s="336"/>
      <c r="I48" s="336"/>
      <c r="J48" s="336"/>
      <c r="K48" s="171"/>
    </row>
    <row r="49" spans="2:11" ht="15" customHeight="1">
      <c r="B49" s="174"/>
      <c r="C49" s="175"/>
      <c r="D49" s="336" t="s">
        <v>615</v>
      </c>
      <c r="E49" s="336"/>
      <c r="F49" s="336"/>
      <c r="G49" s="336"/>
      <c r="H49" s="336"/>
      <c r="I49" s="336"/>
      <c r="J49" s="336"/>
      <c r="K49" s="171"/>
    </row>
    <row r="50" spans="2:11" ht="25.5" customHeight="1">
      <c r="B50" s="170"/>
      <c r="C50" s="338" t="s">
        <v>616</v>
      </c>
      <c r="D50" s="338"/>
      <c r="E50" s="338"/>
      <c r="F50" s="338"/>
      <c r="G50" s="338"/>
      <c r="H50" s="338"/>
      <c r="I50" s="338"/>
      <c r="J50" s="338"/>
      <c r="K50" s="171"/>
    </row>
    <row r="51" spans="2:11" ht="5.25" customHeight="1">
      <c r="B51" s="170"/>
      <c r="C51" s="172"/>
      <c r="D51" s="172"/>
      <c r="E51" s="172"/>
      <c r="F51" s="172"/>
      <c r="G51" s="172"/>
      <c r="H51" s="172"/>
      <c r="I51" s="172"/>
      <c r="J51" s="172"/>
      <c r="K51" s="171"/>
    </row>
    <row r="52" spans="2:11" ht="15" customHeight="1">
      <c r="B52" s="170"/>
      <c r="C52" s="336" t="s">
        <v>617</v>
      </c>
      <c r="D52" s="336"/>
      <c r="E52" s="336"/>
      <c r="F52" s="336"/>
      <c r="G52" s="336"/>
      <c r="H52" s="336"/>
      <c r="I52" s="336"/>
      <c r="J52" s="336"/>
      <c r="K52" s="171"/>
    </row>
    <row r="53" spans="2:11" ht="15" customHeight="1">
      <c r="B53" s="170"/>
      <c r="C53" s="336" t="s">
        <v>618</v>
      </c>
      <c r="D53" s="336"/>
      <c r="E53" s="336"/>
      <c r="F53" s="336"/>
      <c r="G53" s="336"/>
      <c r="H53" s="336"/>
      <c r="I53" s="336"/>
      <c r="J53" s="336"/>
      <c r="K53" s="171"/>
    </row>
    <row r="54" spans="2:11" ht="12.75" customHeight="1">
      <c r="B54" s="170"/>
      <c r="C54" s="173"/>
      <c r="D54" s="173"/>
      <c r="E54" s="173"/>
      <c r="F54" s="173"/>
      <c r="G54" s="173"/>
      <c r="H54" s="173"/>
      <c r="I54" s="173"/>
      <c r="J54" s="173"/>
      <c r="K54" s="171"/>
    </row>
    <row r="55" spans="2:11" ht="15" customHeight="1">
      <c r="B55" s="170"/>
      <c r="C55" s="336" t="s">
        <v>619</v>
      </c>
      <c r="D55" s="336"/>
      <c r="E55" s="336"/>
      <c r="F55" s="336"/>
      <c r="G55" s="336"/>
      <c r="H55" s="336"/>
      <c r="I55" s="336"/>
      <c r="J55" s="336"/>
      <c r="K55" s="171"/>
    </row>
    <row r="56" spans="2:11" ht="15" customHeight="1">
      <c r="B56" s="170"/>
      <c r="C56" s="175"/>
      <c r="D56" s="336" t="s">
        <v>620</v>
      </c>
      <c r="E56" s="336"/>
      <c r="F56" s="336"/>
      <c r="G56" s="336"/>
      <c r="H56" s="336"/>
      <c r="I56" s="336"/>
      <c r="J56" s="336"/>
      <c r="K56" s="171"/>
    </row>
    <row r="57" spans="2:11" ht="15" customHeight="1">
      <c r="B57" s="170"/>
      <c r="C57" s="175"/>
      <c r="D57" s="336" t="s">
        <v>621</v>
      </c>
      <c r="E57" s="336"/>
      <c r="F57" s="336"/>
      <c r="G57" s="336"/>
      <c r="H57" s="336"/>
      <c r="I57" s="336"/>
      <c r="J57" s="336"/>
      <c r="K57" s="171"/>
    </row>
    <row r="58" spans="2:11" ht="15" customHeight="1">
      <c r="B58" s="170"/>
      <c r="C58" s="175"/>
      <c r="D58" s="336" t="s">
        <v>622</v>
      </c>
      <c r="E58" s="336"/>
      <c r="F58" s="336"/>
      <c r="G58" s="336"/>
      <c r="H58" s="336"/>
      <c r="I58" s="336"/>
      <c r="J58" s="336"/>
      <c r="K58" s="171"/>
    </row>
    <row r="59" spans="2:11" ht="15" customHeight="1">
      <c r="B59" s="170"/>
      <c r="C59" s="175"/>
      <c r="D59" s="336" t="s">
        <v>623</v>
      </c>
      <c r="E59" s="336"/>
      <c r="F59" s="336"/>
      <c r="G59" s="336"/>
      <c r="H59" s="336"/>
      <c r="I59" s="336"/>
      <c r="J59" s="336"/>
      <c r="K59" s="171"/>
    </row>
    <row r="60" spans="2:11" ht="15" customHeight="1">
      <c r="B60" s="170"/>
      <c r="C60" s="175"/>
      <c r="D60" s="337" t="s">
        <v>624</v>
      </c>
      <c r="E60" s="337"/>
      <c r="F60" s="337"/>
      <c r="G60" s="337"/>
      <c r="H60" s="337"/>
      <c r="I60" s="337"/>
      <c r="J60" s="337"/>
      <c r="K60" s="171"/>
    </row>
    <row r="61" spans="2:11" ht="15" customHeight="1">
      <c r="B61" s="170"/>
      <c r="C61" s="175"/>
      <c r="D61" s="336" t="s">
        <v>625</v>
      </c>
      <c r="E61" s="336"/>
      <c r="F61" s="336"/>
      <c r="G61" s="336"/>
      <c r="H61" s="336"/>
      <c r="I61" s="336"/>
      <c r="J61" s="336"/>
      <c r="K61" s="171"/>
    </row>
    <row r="62" spans="2:11" ht="12.75" customHeight="1">
      <c r="B62" s="170"/>
      <c r="C62" s="175"/>
      <c r="D62" s="175"/>
      <c r="E62" s="178"/>
      <c r="F62" s="175"/>
      <c r="G62" s="175"/>
      <c r="H62" s="175"/>
      <c r="I62" s="175"/>
      <c r="J62" s="175"/>
      <c r="K62" s="171"/>
    </row>
    <row r="63" spans="2:11" ht="15" customHeight="1">
      <c r="B63" s="170"/>
      <c r="C63" s="175"/>
      <c r="D63" s="336" t="s">
        <v>626</v>
      </c>
      <c r="E63" s="336"/>
      <c r="F63" s="336"/>
      <c r="G63" s="336"/>
      <c r="H63" s="336"/>
      <c r="I63" s="336"/>
      <c r="J63" s="336"/>
      <c r="K63" s="171"/>
    </row>
    <row r="64" spans="2:11" ht="15" customHeight="1">
      <c r="B64" s="170"/>
      <c r="C64" s="175"/>
      <c r="D64" s="337" t="s">
        <v>627</v>
      </c>
      <c r="E64" s="337"/>
      <c r="F64" s="337"/>
      <c r="G64" s="337"/>
      <c r="H64" s="337"/>
      <c r="I64" s="337"/>
      <c r="J64" s="337"/>
      <c r="K64" s="171"/>
    </row>
    <row r="65" spans="2:11" ht="15" customHeight="1">
      <c r="B65" s="170"/>
      <c r="C65" s="175"/>
      <c r="D65" s="336" t="s">
        <v>628</v>
      </c>
      <c r="E65" s="336"/>
      <c r="F65" s="336"/>
      <c r="G65" s="336"/>
      <c r="H65" s="336"/>
      <c r="I65" s="336"/>
      <c r="J65" s="336"/>
      <c r="K65" s="171"/>
    </row>
    <row r="66" spans="2:11" ht="15" customHeight="1">
      <c r="B66" s="170"/>
      <c r="C66" s="175"/>
      <c r="D66" s="336" t="s">
        <v>629</v>
      </c>
      <c r="E66" s="336"/>
      <c r="F66" s="336"/>
      <c r="G66" s="336"/>
      <c r="H66" s="336"/>
      <c r="I66" s="336"/>
      <c r="J66" s="336"/>
      <c r="K66" s="171"/>
    </row>
    <row r="67" spans="2:11" ht="15" customHeight="1">
      <c r="B67" s="170"/>
      <c r="C67" s="175"/>
      <c r="D67" s="336" t="s">
        <v>630</v>
      </c>
      <c r="E67" s="336"/>
      <c r="F67" s="336"/>
      <c r="G67" s="336"/>
      <c r="H67" s="336"/>
      <c r="I67" s="336"/>
      <c r="J67" s="336"/>
      <c r="K67" s="171"/>
    </row>
    <row r="68" spans="2:11" ht="15" customHeight="1">
      <c r="B68" s="170"/>
      <c r="C68" s="175"/>
      <c r="D68" s="336" t="s">
        <v>631</v>
      </c>
      <c r="E68" s="336"/>
      <c r="F68" s="336"/>
      <c r="G68" s="336"/>
      <c r="H68" s="336"/>
      <c r="I68" s="336"/>
      <c r="J68" s="336"/>
      <c r="K68" s="171"/>
    </row>
    <row r="69" spans="2:11" ht="12.75" customHeight="1">
      <c r="B69" s="179"/>
      <c r="C69" s="180"/>
      <c r="D69" s="180"/>
      <c r="E69" s="180"/>
      <c r="F69" s="180"/>
      <c r="G69" s="180"/>
      <c r="H69" s="180"/>
      <c r="I69" s="180"/>
      <c r="J69" s="180"/>
      <c r="K69" s="181"/>
    </row>
    <row r="70" spans="2:11" ht="18.75" customHeight="1">
      <c r="B70" s="182"/>
      <c r="C70" s="182"/>
      <c r="D70" s="182"/>
      <c r="E70" s="182"/>
      <c r="F70" s="182"/>
      <c r="G70" s="182"/>
      <c r="H70" s="182"/>
      <c r="I70" s="182"/>
      <c r="J70" s="182"/>
      <c r="K70" s="183"/>
    </row>
    <row r="71" spans="2:11" ht="18.75" customHeight="1">
      <c r="B71" s="183"/>
      <c r="C71" s="183"/>
      <c r="D71" s="183"/>
      <c r="E71" s="183"/>
      <c r="F71" s="183"/>
      <c r="G71" s="183"/>
      <c r="H71" s="183"/>
      <c r="I71" s="183"/>
      <c r="J71" s="183"/>
      <c r="K71" s="183"/>
    </row>
    <row r="72" spans="2:11" ht="7.5" customHeight="1">
      <c r="B72" s="184"/>
      <c r="C72" s="185"/>
      <c r="D72" s="185"/>
      <c r="E72" s="185"/>
      <c r="F72" s="185"/>
      <c r="G72" s="185"/>
      <c r="H72" s="185"/>
      <c r="I72" s="185"/>
      <c r="J72" s="185"/>
      <c r="K72" s="186"/>
    </row>
    <row r="73" spans="2:11" ht="45" customHeight="1">
      <c r="B73" s="187"/>
      <c r="C73" s="333" t="s">
        <v>568</v>
      </c>
      <c r="D73" s="333"/>
      <c r="E73" s="333"/>
      <c r="F73" s="333"/>
      <c r="G73" s="333"/>
      <c r="H73" s="333"/>
      <c r="I73" s="333"/>
      <c r="J73" s="333"/>
      <c r="K73" s="188"/>
    </row>
    <row r="74" spans="2:11" ht="17.25" customHeight="1">
      <c r="B74" s="187"/>
      <c r="C74" s="189" t="s">
        <v>632</v>
      </c>
      <c r="D74" s="189"/>
      <c r="E74" s="189"/>
      <c r="F74" s="189" t="s">
        <v>633</v>
      </c>
      <c r="G74" s="190"/>
      <c r="H74" s="189" t="s">
        <v>843</v>
      </c>
      <c r="I74" s="189" t="s">
        <v>803</v>
      </c>
      <c r="J74" s="189" t="s">
        <v>634</v>
      </c>
      <c r="K74" s="188"/>
    </row>
    <row r="75" spans="2:11" ht="17.25" customHeight="1">
      <c r="B75" s="187"/>
      <c r="C75" s="191" t="s">
        <v>635</v>
      </c>
      <c r="D75" s="191"/>
      <c r="E75" s="191"/>
      <c r="F75" s="192" t="s">
        <v>636</v>
      </c>
      <c r="G75" s="193"/>
      <c r="H75" s="191"/>
      <c r="I75" s="191"/>
      <c r="J75" s="191" t="s">
        <v>637</v>
      </c>
      <c r="K75" s="188"/>
    </row>
    <row r="76" spans="2:11" ht="5.25" customHeight="1">
      <c r="B76" s="187"/>
      <c r="C76" s="194"/>
      <c r="D76" s="194"/>
      <c r="E76" s="194"/>
      <c r="F76" s="194"/>
      <c r="G76" s="195"/>
      <c r="H76" s="194"/>
      <c r="I76" s="194"/>
      <c r="J76" s="194"/>
      <c r="K76" s="188"/>
    </row>
    <row r="77" spans="2:11" ht="15" customHeight="1">
      <c r="B77" s="187"/>
      <c r="C77" s="177" t="s">
        <v>799</v>
      </c>
      <c r="D77" s="194"/>
      <c r="E77" s="194"/>
      <c r="F77" s="196" t="s">
        <v>638</v>
      </c>
      <c r="G77" s="195"/>
      <c r="H77" s="177" t="s">
        <v>639</v>
      </c>
      <c r="I77" s="177" t="s">
        <v>640</v>
      </c>
      <c r="J77" s="177">
        <v>20</v>
      </c>
      <c r="K77" s="188"/>
    </row>
    <row r="78" spans="2:11" ht="15" customHeight="1">
      <c r="B78" s="187"/>
      <c r="C78" s="177" t="s">
        <v>641</v>
      </c>
      <c r="D78" s="177"/>
      <c r="E78" s="177"/>
      <c r="F78" s="196" t="s">
        <v>638</v>
      </c>
      <c r="G78" s="195"/>
      <c r="H78" s="177" t="s">
        <v>642</v>
      </c>
      <c r="I78" s="177" t="s">
        <v>640</v>
      </c>
      <c r="J78" s="177">
        <v>120</v>
      </c>
      <c r="K78" s="188"/>
    </row>
    <row r="79" spans="2:11" ht="15" customHeight="1">
      <c r="B79" s="197"/>
      <c r="C79" s="177" t="s">
        <v>643</v>
      </c>
      <c r="D79" s="177"/>
      <c r="E79" s="177"/>
      <c r="F79" s="196" t="s">
        <v>644</v>
      </c>
      <c r="G79" s="195"/>
      <c r="H79" s="177" t="s">
        <v>645</v>
      </c>
      <c r="I79" s="177" t="s">
        <v>640</v>
      </c>
      <c r="J79" s="177">
        <v>50</v>
      </c>
      <c r="K79" s="188"/>
    </row>
    <row r="80" spans="2:11" ht="15" customHeight="1">
      <c r="B80" s="197"/>
      <c r="C80" s="177" t="s">
        <v>646</v>
      </c>
      <c r="D80" s="177"/>
      <c r="E80" s="177"/>
      <c r="F80" s="196" t="s">
        <v>638</v>
      </c>
      <c r="G80" s="195"/>
      <c r="H80" s="177" t="s">
        <v>647</v>
      </c>
      <c r="I80" s="177" t="s">
        <v>648</v>
      </c>
      <c r="J80" s="177"/>
      <c r="K80" s="188"/>
    </row>
    <row r="81" spans="2:11" ht="15" customHeight="1">
      <c r="B81" s="197"/>
      <c r="C81" s="198" t="s">
        <v>649</v>
      </c>
      <c r="D81" s="198"/>
      <c r="E81" s="198"/>
      <c r="F81" s="199" t="s">
        <v>644</v>
      </c>
      <c r="G81" s="198"/>
      <c r="H81" s="198" t="s">
        <v>650</v>
      </c>
      <c r="I81" s="198" t="s">
        <v>640</v>
      </c>
      <c r="J81" s="198">
        <v>15</v>
      </c>
      <c r="K81" s="188"/>
    </row>
    <row r="82" spans="2:11" ht="15" customHeight="1">
      <c r="B82" s="197"/>
      <c r="C82" s="198" t="s">
        <v>651</v>
      </c>
      <c r="D82" s="198"/>
      <c r="E82" s="198"/>
      <c r="F82" s="199" t="s">
        <v>644</v>
      </c>
      <c r="G82" s="198"/>
      <c r="H82" s="198" t="s">
        <v>652</v>
      </c>
      <c r="I82" s="198" t="s">
        <v>640</v>
      </c>
      <c r="J82" s="198">
        <v>15</v>
      </c>
      <c r="K82" s="188"/>
    </row>
    <row r="83" spans="2:11" ht="15" customHeight="1">
      <c r="B83" s="197"/>
      <c r="C83" s="198" t="s">
        <v>653</v>
      </c>
      <c r="D83" s="198"/>
      <c r="E83" s="198"/>
      <c r="F83" s="199" t="s">
        <v>644</v>
      </c>
      <c r="G83" s="198"/>
      <c r="H83" s="198" t="s">
        <v>654</v>
      </c>
      <c r="I83" s="198" t="s">
        <v>640</v>
      </c>
      <c r="J83" s="198">
        <v>20</v>
      </c>
      <c r="K83" s="188"/>
    </row>
    <row r="84" spans="2:11" ht="15" customHeight="1">
      <c r="B84" s="197"/>
      <c r="C84" s="198" t="s">
        <v>655</v>
      </c>
      <c r="D84" s="198"/>
      <c r="E84" s="198"/>
      <c r="F84" s="199" t="s">
        <v>644</v>
      </c>
      <c r="G84" s="198"/>
      <c r="H84" s="198" t="s">
        <v>656</v>
      </c>
      <c r="I84" s="198" t="s">
        <v>640</v>
      </c>
      <c r="J84" s="198">
        <v>20</v>
      </c>
      <c r="K84" s="188"/>
    </row>
    <row r="85" spans="2:11" ht="15" customHeight="1">
      <c r="B85" s="197"/>
      <c r="C85" s="177" t="s">
        <v>657</v>
      </c>
      <c r="D85" s="177"/>
      <c r="E85" s="177"/>
      <c r="F85" s="196" t="s">
        <v>644</v>
      </c>
      <c r="G85" s="195"/>
      <c r="H85" s="177" t="s">
        <v>658</v>
      </c>
      <c r="I85" s="177" t="s">
        <v>640</v>
      </c>
      <c r="J85" s="177">
        <v>50</v>
      </c>
      <c r="K85" s="188"/>
    </row>
    <row r="86" spans="2:11" ht="15" customHeight="1">
      <c r="B86" s="197"/>
      <c r="C86" s="177" t="s">
        <v>659</v>
      </c>
      <c r="D86" s="177"/>
      <c r="E86" s="177"/>
      <c r="F86" s="196" t="s">
        <v>644</v>
      </c>
      <c r="G86" s="195"/>
      <c r="H86" s="177" t="s">
        <v>660</v>
      </c>
      <c r="I86" s="177" t="s">
        <v>640</v>
      </c>
      <c r="J86" s="177">
        <v>20</v>
      </c>
      <c r="K86" s="188"/>
    </row>
    <row r="87" spans="2:11" ht="15" customHeight="1">
      <c r="B87" s="197"/>
      <c r="C87" s="177" t="s">
        <v>661</v>
      </c>
      <c r="D87" s="177"/>
      <c r="E87" s="177"/>
      <c r="F87" s="196" t="s">
        <v>644</v>
      </c>
      <c r="G87" s="195"/>
      <c r="H87" s="177" t="s">
        <v>662</v>
      </c>
      <c r="I87" s="177" t="s">
        <v>640</v>
      </c>
      <c r="J87" s="177">
        <v>20</v>
      </c>
      <c r="K87" s="188"/>
    </row>
    <row r="88" spans="2:11" ht="15" customHeight="1">
      <c r="B88" s="197"/>
      <c r="C88" s="177" t="s">
        <v>663</v>
      </c>
      <c r="D88" s="177"/>
      <c r="E88" s="177"/>
      <c r="F88" s="196" t="s">
        <v>644</v>
      </c>
      <c r="G88" s="195"/>
      <c r="H88" s="177" t="s">
        <v>664</v>
      </c>
      <c r="I88" s="177" t="s">
        <v>640</v>
      </c>
      <c r="J88" s="177">
        <v>50</v>
      </c>
      <c r="K88" s="188"/>
    </row>
    <row r="89" spans="2:11" ht="15" customHeight="1">
      <c r="B89" s="197"/>
      <c r="C89" s="177" t="s">
        <v>665</v>
      </c>
      <c r="D89" s="177"/>
      <c r="E89" s="177"/>
      <c r="F89" s="196" t="s">
        <v>644</v>
      </c>
      <c r="G89" s="195"/>
      <c r="H89" s="177" t="s">
        <v>665</v>
      </c>
      <c r="I89" s="177" t="s">
        <v>640</v>
      </c>
      <c r="J89" s="177">
        <v>50</v>
      </c>
      <c r="K89" s="188"/>
    </row>
    <row r="90" spans="2:11" ht="15" customHeight="1">
      <c r="B90" s="197"/>
      <c r="C90" s="177" t="s">
        <v>849</v>
      </c>
      <c r="D90" s="177"/>
      <c r="E90" s="177"/>
      <c r="F90" s="196" t="s">
        <v>644</v>
      </c>
      <c r="G90" s="195"/>
      <c r="H90" s="177" t="s">
        <v>666</v>
      </c>
      <c r="I90" s="177" t="s">
        <v>640</v>
      </c>
      <c r="J90" s="177">
        <v>255</v>
      </c>
      <c r="K90" s="188"/>
    </row>
    <row r="91" spans="2:11" ht="15" customHeight="1">
      <c r="B91" s="197"/>
      <c r="C91" s="177" t="s">
        <v>667</v>
      </c>
      <c r="D91" s="177"/>
      <c r="E91" s="177"/>
      <c r="F91" s="196" t="s">
        <v>638</v>
      </c>
      <c r="G91" s="195"/>
      <c r="H91" s="177" t="s">
        <v>668</v>
      </c>
      <c r="I91" s="177" t="s">
        <v>669</v>
      </c>
      <c r="J91" s="177"/>
      <c r="K91" s="188"/>
    </row>
    <row r="92" spans="2:11" ht="15" customHeight="1">
      <c r="B92" s="197"/>
      <c r="C92" s="177" t="s">
        <v>670</v>
      </c>
      <c r="D92" s="177"/>
      <c r="E92" s="177"/>
      <c r="F92" s="196" t="s">
        <v>638</v>
      </c>
      <c r="G92" s="195"/>
      <c r="H92" s="177" t="s">
        <v>671</v>
      </c>
      <c r="I92" s="177" t="s">
        <v>672</v>
      </c>
      <c r="J92" s="177"/>
      <c r="K92" s="188"/>
    </row>
    <row r="93" spans="2:11" ht="15" customHeight="1">
      <c r="B93" s="197"/>
      <c r="C93" s="177" t="s">
        <v>673</v>
      </c>
      <c r="D93" s="177"/>
      <c r="E93" s="177"/>
      <c r="F93" s="196" t="s">
        <v>638</v>
      </c>
      <c r="G93" s="195"/>
      <c r="H93" s="177" t="s">
        <v>673</v>
      </c>
      <c r="I93" s="177" t="s">
        <v>672</v>
      </c>
      <c r="J93" s="177"/>
      <c r="K93" s="188"/>
    </row>
    <row r="94" spans="2:11" ht="15" customHeight="1">
      <c r="B94" s="197"/>
      <c r="C94" s="177" t="s">
        <v>784</v>
      </c>
      <c r="D94" s="177"/>
      <c r="E94" s="177"/>
      <c r="F94" s="196" t="s">
        <v>638</v>
      </c>
      <c r="G94" s="195"/>
      <c r="H94" s="177" t="s">
        <v>674</v>
      </c>
      <c r="I94" s="177" t="s">
        <v>672</v>
      </c>
      <c r="J94" s="177"/>
      <c r="K94" s="188"/>
    </row>
    <row r="95" spans="2:11" ht="15" customHeight="1">
      <c r="B95" s="197"/>
      <c r="C95" s="177" t="s">
        <v>794</v>
      </c>
      <c r="D95" s="177"/>
      <c r="E95" s="177"/>
      <c r="F95" s="196" t="s">
        <v>638</v>
      </c>
      <c r="G95" s="195"/>
      <c r="H95" s="177" t="s">
        <v>675</v>
      </c>
      <c r="I95" s="177" t="s">
        <v>672</v>
      </c>
      <c r="J95" s="177"/>
      <c r="K95" s="188"/>
    </row>
    <row r="96" spans="2:11" ht="15" customHeight="1">
      <c r="B96" s="200"/>
      <c r="C96" s="201"/>
      <c r="D96" s="201"/>
      <c r="E96" s="201"/>
      <c r="F96" s="201"/>
      <c r="G96" s="201"/>
      <c r="H96" s="201"/>
      <c r="I96" s="201"/>
      <c r="J96" s="201"/>
      <c r="K96" s="202"/>
    </row>
    <row r="97" spans="2:11" ht="18.75" customHeight="1">
      <c r="B97" s="203"/>
      <c r="C97" s="204"/>
      <c r="D97" s="204"/>
      <c r="E97" s="204"/>
      <c r="F97" s="204"/>
      <c r="G97" s="204"/>
      <c r="H97" s="204"/>
      <c r="I97" s="204"/>
      <c r="J97" s="204"/>
      <c r="K97" s="203"/>
    </row>
    <row r="98" spans="2:11" ht="18.75" customHeight="1">
      <c r="B98" s="183"/>
      <c r="C98" s="183"/>
      <c r="D98" s="183"/>
      <c r="E98" s="183"/>
      <c r="F98" s="183"/>
      <c r="G98" s="183"/>
      <c r="H98" s="183"/>
      <c r="I98" s="183"/>
      <c r="J98" s="183"/>
      <c r="K98" s="183"/>
    </row>
    <row r="99" spans="2:11" ht="7.5" customHeight="1">
      <c r="B99" s="184"/>
      <c r="C99" s="185"/>
      <c r="D99" s="185"/>
      <c r="E99" s="185"/>
      <c r="F99" s="185"/>
      <c r="G99" s="185"/>
      <c r="H99" s="185"/>
      <c r="I99" s="185"/>
      <c r="J99" s="185"/>
      <c r="K99" s="186"/>
    </row>
    <row r="100" spans="2:11" ht="45" customHeight="1">
      <c r="B100" s="187"/>
      <c r="C100" s="333" t="s">
        <v>676</v>
      </c>
      <c r="D100" s="333"/>
      <c r="E100" s="333"/>
      <c r="F100" s="333"/>
      <c r="G100" s="333"/>
      <c r="H100" s="333"/>
      <c r="I100" s="333"/>
      <c r="J100" s="333"/>
      <c r="K100" s="188"/>
    </row>
    <row r="101" spans="2:11" ht="17.25" customHeight="1">
      <c r="B101" s="187"/>
      <c r="C101" s="189" t="s">
        <v>632</v>
      </c>
      <c r="D101" s="189"/>
      <c r="E101" s="189"/>
      <c r="F101" s="189" t="s">
        <v>633</v>
      </c>
      <c r="G101" s="190"/>
      <c r="H101" s="189" t="s">
        <v>843</v>
      </c>
      <c r="I101" s="189" t="s">
        <v>803</v>
      </c>
      <c r="J101" s="189" t="s">
        <v>634</v>
      </c>
      <c r="K101" s="188"/>
    </row>
    <row r="102" spans="2:11" ht="17.25" customHeight="1">
      <c r="B102" s="187"/>
      <c r="C102" s="191" t="s">
        <v>635</v>
      </c>
      <c r="D102" s="191"/>
      <c r="E102" s="191"/>
      <c r="F102" s="192" t="s">
        <v>636</v>
      </c>
      <c r="G102" s="193"/>
      <c r="H102" s="191"/>
      <c r="I102" s="191"/>
      <c r="J102" s="191" t="s">
        <v>637</v>
      </c>
      <c r="K102" s="188"/>
    </row>
    <row r="103" spans="2:11" ht="5.25" customHeight="1">
      <c r="B103" s="187"/>
      <c r="C103" s="189"/>
      <c r="D103" s="189"/>
      <c r="E103" s="189"/>
      <c r="F103" s="189"/>
      <c r="G103" s="205"/>
      <c r="H103" s="189"/>
      <c r="I103" s="189"/>
      <c r="J103" s="189"/>
      <c r="K103" s="188"/>
    </row>
    <row r="104" spans="2:11" ht="15" customHeight="1">
      <c r="B104" s="187"/>
      <c r="C104" s="177" t="s">
        <v>799</v>
      </c>
      <c r="D104" s="194"/>
      <c r="E104" s="194"/>
      <c r="F104" s="196" t="s">
        <v>638</v>
      </c>
      <c r="G104" s="205"/>
      <c r="H104" s="177" t="s">
        <v>677</v>
      </c>
      <c r="I104" s="177" t="s">
        <v>640</v>
      </c>
      <c r="J104" s="177">
        <v>20</v>
      </c>
      <c r="K104" s="188"/>
    </row>
    <row r="105" spans="2:11" ht="15" customHeight="1">
      <c r="B105" s="187"/>
      <c r="C105" s="177" t="s">
        <v>641</v>
      </c>
      <c r="D105" s="177"/>
      <c r="E105" s="177"/>
      <c r="F105" s="196" t="s">
        <v>638</v>
      </c>
      <c r="G105" s="177"/>
      <c r="H105" s="177" t="s">
        <v>677</v>
      </c>
      <c r="I105" s="177" t="s">
        <v>640</v>
      </c>
      <c r="J105" s="177">
        <v>120</v>
      </c>
      <c r="K105" s="188"/>
    </row>
    <row r="106" spans="2:11" ht="15" customHeight="1">
      <c r="B106" s="197"/>
      <c r="C106" s="177" t="s">
        <v>643</v>
      </c>
      <c r="D106" s="177"/>
      <c r="E106" s="177"/>
      <c r="F106" s="196" t="s">
        <v>644</v>
      </c>
      <c r="G106" s="177"/>
      <c r="H106" s="177" t="s">
        <v>677</v>
      </c>
      <c r="I106" s="177" t="s">
        <v>640</v>
      </c>
      <c r="J106" s="177">
        <v>50</v>
      </c>
      <c r="K106" s="188"/>
    </row>
    <row r="107" spans="2:11" ht="15" customHeight="1">
      <c r="B107" s="197"/>
      <c r="C107" s="177" t="s">
        <v>646</v>
      </c>
      <c r="D107" s="177"/>
      <c r="E107" s="177"/>
      <c r="F107" s="196" t="s">
        <v>638</v>
      </c>
      <c r="G107" s="177"/>
      <c r="H107" s="177" t="s">
        <v>677</v>
      </c>
      <c r="I107" s="177" t="s">
        <v>648</v>
      </c>
      <c r="J107" s="177"/>
      <c r="K107" s="188"/>
    </row>
    <row r="108" spans="2:11" ht="15" customHeight="1">
      <c r="B108" s="197"/>
      <c r="C108" s="177" t="s">
        <v>657</v>
      </c>
      <c r="D108" s="177"/>
      <c r="E108" s="177"/>
      <c r="F108" s="196" t="s">
        <v>644</v>
      </c>
      <c r="G108" s="177"/>
      <c r="H108" s="177" t="s">
        <v>677</v>
      </c>
      <c r="I108" s="177" t="s">
        <v>640</v>
      </c>
      <c r="J108" s="177">
        <v>50</v>
      </c>
      <c r="K108" s="188"/>
    </row>
    <row r="109" spans="2:11" ht="15" customHeight="1">
      <c r="B109" s="197"/>
      <c r="C109" s="177" t="s">
        <v>665</v>
      </c>
      <c r="D109" s="177"/>
      <c r="E109" s="177"/>
      <c r="F109" s="196" t="s">
        <v>644</v>
      </c>
      <c r="G109" s="177"/>
      <c r="H109" s="177" t="s">
        <v>677</v>
      </c>
      <c r="I109" s="177" t="s">
        <v>640</v>
      </c>
      <c r="J109" s="177">
        <v>50</v>
      </c>
      <c r="K109" s="188"/>
    </row>
    <row r="110" spans="2:11" ht="15" customHeight="1">
      <c r="B110" s="197"/>
      <c r="C110" s="177" t="s">
        <v>663</v>
      </c>
      <c r="D110" s="177"/>
      <c r="E110" s="177"/>
      <c r="F110" s="196" t="s">
        <v>644</v>
      </c>
      <c r="G110" s="177"/>
      <c r="H110" s="177" t="s">
        <v>677</v>
      </c>
      <c r="I110" s="177" t="s">
        <v>640</v>
      </c>
      <c r="J110" s="177">
        <v>50</v>
      </c>
      <c r="K110" s="188"/>
    </row>
    <row r="111" spans="2:11" ht="15" customHeight="1">
      <c r="B111" s="197"/>
      <c r="C111" s="177" t="s">
        <v>799</v>
      </c>
      <c r="D111" s="177"/>
      <c r="E111" s="177"/>
      <c r="F111" s="196" t="s">
        <v>638</v>
      </c>
      <c r="G111" s="177"/>
      <c r="H111" s="177" t="s">
        <v>678</v>
      </c>
      <c r="I111" s="177" t="s">
        <v>640</v>
      </c>
      <c r="J111" s="177">
        <v>20</v>
      </c>
      <c r="K111" s="188"/>
    </row>
    <row r="112" spans="2:11" ht="15" customHeight="1">
      <c r="B112" s="197"/>
      <c r="C112" s="177" t="s">
        <v>679</v>
      </c>
      <c r="D112" s="177"/>
      <c r="E112" s="177"/>
      <c r="F112" s="196" t="s">
        <v>638</v>
      </c>
      <c r="G112" s="177"/>
      <c r="H112" s="177" t="s">
        <v>680</v>
      </c>
      <c r="I112" s="177" t="s">
        <v>640</v>
      </c>
      <c r="J112" s="177">
        <v>120</v>
      </c>
      <c r="K112" s="188"/>
    </row>
    <row r="113" spans="2:11" ht="15" customHeight="1">
      <c r="B113" s="197"/>
      <c r="C113" s="177" t="s">
        <v>784</v>
      </c>
      <c r="D113" s="177"/>
      <c r="E113" s="177"/>
      <c r="F113" s="196" t="s">
        <v>638</v>
      </c>
      <c r="G113" s="177"/>
      <c r="H113" s="177" t="s">
        <v>681</v>
      </c>
      <c r="I113" s="177" t="s">
        <v>672</v>
      </c>
      <c r="J113" s="177"/>
      <c r="K113" s="188"/>
    </row>
    <row r="114" spans="2:11" ht="15" customHeight="1">
      <c r="B114" s="197"/>
      <c r="C114" s="177" t="s">
        <v>794</v>
      </c>
      <c r="D114" s="177"/>
      <c r="E114" s="177"/>
      <c r="F114" s="196" t="s">
        <v>638</v>
      </c>
      <c r="G114" s="177"/>
      <c r="H114" s="177" t="s">
        <v>682</v>
      </c>
      <c r="I114" s="177" t="s">
        <v>672</v>
      </c>
      <c r="J114" s="177"/>
      <c r="K114" s="188"/>
    </row>
    <row r="115" spans="2:11" ht="15" customHeight="1">
      <c r="B115" s="197"/>
      <c r="C115" s="177" t="s">
        <v>803</v>
      </c>
      <c r="D115" s="177"/>
      <c r="E115" s="177"/>
      <c r="F115" s="196" t="s">
        <v>638</v>
      </c>
      <c r="G115" s="177"/>
      <c r="H115" s="177" t="s">
        <v>683</v>
      </c>
      <c r="I115" s="177" t="s">
        <v>684</v>
      </c>
      <c r="J115" s="177"/>
      <c r="K115" s="188"/>
    </row>
    <row r="116" spans="2:11" ht="15" customHeight="1">
      <c r="B116" s="200"/>
      <c r="C116" s="206"/>
      <c r="D116" s="206"/>
      <c r="E116" s="206"/>
      <c r="F116" s="206"/>
      <c r="G116" s="206"/>
      <c r="H116" s="206"/>
      <c r="I116" s="206"/>
      <c r="J116" s="206"/>
      <c r="K116" s="202"/>
    </row>
    <row r="117" spans="2:11" ht="18.75" customHeight="1">
      <c r="B117" s="207"/>
      <c r="C117" s="173"/>
      <c r="D117" s="173"/>
      <c r="E117" s="173"/>
      <c r="F117" s="208"/>
      <c r="G117" s="173"/>
      <c r="H117" s="173"/>
      <c r="I117" s="173"/>
      <c r="J117" s="173"/>
      <c r="K117" s="207"/>
    </row>
    <row r="118" spans="2:11" ht="18.75" customHeight="1"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</row>
    <row r="119" spans="2:11" ht="7.5" customHeight="1">
      <c r="B119" s="209"/>
      <c r="C119" s="210"/>
      <c r="D119" s="210"/>
      <c r="E119" s="210"/>
      <c r="F119" s="210"/>
      <c r="G119" s="210"/>
      <c r="H119" s="210"/>
      <c r="I119" s="210"/>
      <c r="J119" s="210"/>
      <c r="K119" s="211"/>
    </row>
    <row r="120" spans="2:11" ht="45" customHeight="1">
      <c r="B120" s="212"/>
      <c r="C120" s="334" t="s">
        <v>685</v>
      </c>
      <c r="D120" s="334"/>
      <c r="E120" s="334"/>
      <c r="F120" s="334"/>
      <c r="G120" s="334"/>
      <c r="H120" s="334"/>
      <c r="I120" s="334"/>
      <c r="J120" s="334"/>
      <c r="K120" s="213"/>
    </row>
    <row r="121" spans="2:11" ht="17.25" customHeight="1">
      <c r="B121" s="214"/>
      <c r="C121" s="189" t="s">
        <v>632</v>
      </c>
      <c r="D121" s="189"/>
      <c r="E121" s="189"/>
      <c r="F121" s="189" t="s">
        <v>633</v>
      </c>
      <c r="G121" s="190"/>
      <c r="H121" s="189" t="s">
        <v>843</v>
      </c>
      <c r="I121" s="189" t="s">
        <v>803</v>
      </c>
      <c r="J121" s="189" t="s">
        <v>634</v>
      </c>
      <c r="K121" s="215"/>
    </row>
    <row r="122" spans="2:11" ht="17.25" customHeight="1">
      <c r="B122" s="214"/>
      <c r="C122" s="191" t="s">
        <v>635</v>
      </c>
      <c r="D122" s="191"/>
      <c r="E122" s="191"/>
      <c r="F122" s="192" t="s">
        <v>636</v>
      </c>
      <c r="G122" s="193"/>
      <c r="H122" s="191"/>
      <c r="I122" s="191"/>
      <c r="J122" s="191" t="s">
        <v>637</v>
      </c>
      <c r="K122" s="215"/>
    </row>
    <row r="123" spans="2:11" ht="5.25" customHeight="1">
      <c r="B123" s="216"/>
      <c r="C123" s="194"/>
      <c r="D123" s="194"/>
      <c r="E123" s="194"/>
      <c r="F123" s="194"/>
      <c r="G123" s="177"/>
      <c r="H123" s="194"/>
      <c r="I123" s="194"/>
      <c r="J123" s="194"/>
      <c r="K123" s="217"/>
    </row>
    <row r="124" spans="2:11" ht="15" customHeight="1">
      <c r="B124" s="216"/>
      <c r="C124" s="177" t="s">
        <v>641</v>
      </c>
      <c r="D124" s="194"/>
      <c r="E124" s="194"/>
      <c r="F124" s="196" t="s">
        <v>638</v>
      </c>
      <c r="G124" s="177"/>
      <c r="H124" s="177" t="s">
        <v>677</v>
      </c>
      <c r="I124" s="177" t="s">
        <v>640</v>
      </c>
      <c r="J124" s="177">
        <v>120</v>
      </c>
      <c r="K124" s="218"/>
    </row>
    <row r="125" spans="2:11" ht="15" customHeight="1">
      <c r="B125" s="216"/>
      <c r="C125" s="177" t="s">
        <v>686</v>
      </c>
      <c r="D125" s="177"/>
      <c r="E125" s="177"/>
      <c r="F125" s="196" t="s">
        <v>638</v>
      </c>
      <c r="G125" s="177"/>
      <c r="H125" s="177" t="s">
        <v>687</v>
      </c>
      <c r="I125" s="177" t="s">
        <v>640</v>
      </c>
      <c r="J125" s="177" t="s">
        <v>688</v>
      </c>
      <c r="K125" s="218"/>
    </row>
    <row r="126" spans="2:11" ht="15" customHeight="1">
      <c r="B126" s="216"/>
      <c r="C126" s="177" t="s">
        <v>587</v>
      </c>
      <c r="D126" s="177"/>
      <c r="E126" s="177"/>
      <c r="F126" s="196" t="s">
        <v>638</v>
      </c>
      <c r="G126" s="177"/>
      <c r="H126" s="177" t="s">
        <v>689</v>
      </c>
      <c r="I126" s="177" t="s">
        <v>640</v>
      </c>
      <c r="J126" s="177" t="s">
        <v>688</v>
      </c>
      <c r="K126" s="218"/>
    </row>
    <row r="127" spans="2:11" ht="15" customHeight="1">
      <c r="B127" s="216"/>
      <c r="C127" s="177" t="s">
        <v>649</v>
      </c>
      <c r="D127" s="177"/>
      <c r="E127" s="177"/>
      <c r="F127" s="196" t="s">
        <v>644</v>
      </c>
      <c r="G127" s="177"/>
      <c r="H127" s="177" t="s">
        <v>650</v>
      </c>
      <c r="I127" s="177" t="s">
        <v>640</v>
      </c>
      <c r="J127" s="177">
        <v>15</v>
      </c>
      <c r="K127" s="218"/>
    </row>
    <row r="128" spans="2:11" ht="15" customHeight="1">
      <c r="B128" s="216"/>
      <c r="C128" s="198" t="s">
        <v>651</v>
      </c>
      <c r="D128" s="198"/>
      <c r="E128" s="198"/>
      <c r="F128" s="199" t="s">
        <v>644</v>
      </c>
      <c r="G128" s="198"/>
      <c r="H128" s="198" t="s">
        <v>652</v>
      </c>
      <c r="I128" s="198" t="s">
        <v>640</v>
      </c>
      <c r="J128" s="198">
        <v>15</v>
      </c>
      <c r="K128" s="218"/>
    </row>
    <row r="129" spans="2:11" ht="15" customHeight="1">
      <c r="B129" s="216"/>
      <c r="C129" s="198" t="s">
        <v>653</v>
      </c>
      <c r="D129" s="198"/>
      <c r="E129" s="198"/>
      <c r="F129" s="199" t="s">
        <v>644</v>
      </c>
      <c r="G129" s="198"/>
      <c r="H129" s="198" t="s">
        <v>654</v>
      </c>
      <c r="I129" s="198" t="s">
        <v>640</v>
      </c>
      <c r="J129" s="198">
        <v>20</v>
      </c>
      <c r="K129" s="218"/>
    </row>
    <row r="130" spans="2:11" ht="15" customHeight="1">
      <c r="B130" s="216"/>
      <c r="C130" s="198" t="s">
        <v>655</v>
      </c>
      <c r="D130" s="198"/>
      <c r="E130" s="198"/>
      <c r="F130" s="199" t="s">
        <v>644</v>
      </c>
      <c r="G130" s="198"/>
      <c r="H130" s="198" t="s">
        <v>656</v>
      </c>
      <c r="I130" s="198" t="s">
        <v>640</v>
      </c>
      <c r="J130" s="198">
        <v>20</v>
      </c>
      <c r="K130" s="218"/>
    </row>
    <row r="131" spans="2:11" ht="15" customHeight="1">
      <c r="B131" s="216"/>
      <c r="C131" s="177" t="s">
        <v>643</v>
      </c>
      <c r="D131" s="177"/>
      <c r="E131" s="177"/>
      <c r="F131" s="196" t="s">
        <v>644</v>
      </c>
      <c r="G131" s="177"/>
      <c r="H131" s="177" t="s">
        <v>677</v>
      </c>
      <c r="I131" s="177" t="s">
        <v>640</v>
      </c>
      <c r="J131" s="177">
        <v>50</v>
      </c>
      <c r="K131" s="218"/>
    </row>
    <row r="132" spans="2:11" ht="15" customHeight="1">
      <c r="B132" s="216"/>
      <c r="C132" s="177" t="s">
        <v>657</v>
      </c>
      <c r="D132" s="177"/>
      <c r="E132" s="177"/>
      <c r="F132" s="196" t="s">
        <v>644</v>
      </c>
      <c r="G132" s="177"/>
      <c r="H132" s="177" t="s">
        <v>677</v>
      </c>
      <c r="I132" s="177" t="s">
        <v>640</v>
      </c>
      <c r="J132" s="177">
        <v>50</v>
      </c>
      <c r="K132" s="218"/>
    </row>
    <row r="133" spans="2:11" ht="15" customHeight="1">
      <c r="B133" s="216"/>
      <c r="C133" s="177" t="s">
        <v>663</v>
      </c>
      <c r="D133" s="177"/>
      <c r="E133" s="177"/>
      <c r="F133" s="196" t="s">
        <v>644</v>
      </c>
      <c r="G133" s="177"/>
      <c r="H133" s="177" t="s">
        <v>677</v>
      </c>
      <c r="I133" s="177" t="s">
        <v>640</v>
      </c>
      <c r="J133" s="177">
        <v>50</v>
      </c>
      <c r="K133" s="218"/>
    </row>
    <row r="134" spans="2:11" ht="15" customHeight="1">
      <c r="B134" s="216"/>
      <c r="C134" s="177" t="s">
        <v>665</v>
      </c>
      <c r="D134" s="177"/>
      <c r="E134" s="177"/>
      <c r="F134" s="196" t="s">
        <v>644</v>
      </c>
      <c r="G134" s="177"/>
      <c r="H134" s="177" t="s">
        <v>677</v>
      </c>
      <c r="I134" s="177" t="s">
        <v>640</v>
      </c>
      <c r="J134" s="177">
        <v>50</v>
      </c>
      <c r="K134" s="218"/>
    </row>
    <row r="135" spans="2:11" ht="15" customHeight="1">
      <c r="B135" s="216"/>
      <c r="C135" s="177" t="s">
        <v>849</v>
      </c>
      <c r="D135" s="177"/>
      <c r="E135" s="177"/>
      <c r="F135" s="196" t="s">
        <v>644</v>
      </c>
      <c r="G135" s="177"/>
      <c r="H135" s="177" t="s">
        <v>690</v>
      </c>
      <c r="I135" s="177" t="s">
        <v>640</v>
      </c>
      <c r="J135" s="177">
        <v>255</v>
      </c>
      <c r="K135" s="218"/>
    </row>
    <row r="136" spans="2:11" ht="15" customHeight="1">
      <c r="B136" s="216"/>
      <c r="C136" s="177" t="s">
        <v>667</v>
      </c>
      <c r="D136" s="177"/>
      <c r="E136" s="177"/>
      <c r="F136" s="196" t="s">
        <v>638</v>
      </c>
      <c r="G136" s="177"/>
      <c r="H136" s="177" t="s">
        <v>691</v>
      </c>
      <c r="I136" s="177" t="s">
        <v>669</v>
      </c>
      <c r="J136" s="177"/>
      <c r="K136" s="218"/>
    </row>
    <row r="137" spans="2:11" ht="15" customHeight="1">
      <c r="B137" s="216"/>
      <c r="C137" s="177" t="s">
        <v>670</v>
      </c>
      <c r="D137" s="177"/>
      <c r="E137" s="177"/>
      <c r="F137" s="196" t="s">
        <v>638</v>
      </c>
      <c r="G137" s="177"/>
      <c r="H137" s="177" t="s">
        <v>692</v>
      </c>
      <c r="I137" s="177" t="s">
        <v>672</v>
      </c>
      <c r="J137" s="177"/>
      <c r="K137" s="218"/>
    </row>
    <row r="138" spans="2:11" ht="15" customHeight="1">
      <c r="B138" s="216"/>
      <c r="C138" s="177" t="s">
        <v>673</v>
      </c>
      <c r="D138" s="177"/>
      <c r="E138" s="177"/>
      <c r="F138" s="196" t="s">
        <v>638</v>
      </c>
      <c r="G138" s="177"/>
      <c r="H138" s="177" t="s">
        <v>673</v>
      </c>
      <c r="I138" s="177" t="s">
        <v>672</v>
      </c>
      <c r="J138" s="177"/>
      <c r="K138" s="218"/>
    </row>
    <row r="139" spans="2:11" ht="15" customHeight="1">
      <c r="B139" s="216"/>
      <c r="C139" s="177" t="s">
        <v>784</v>
      </c>
      <c r="D139" s="177"/>
      <c r="E139" s="177"/>
      <c r="F139" s="196" t="s">
        <v>638</v>
      </c>
      <c r="G139" s="177"/>
      <c r="H139" s="177" t="s">
        <v>693</v>
      </c>
      <c r="I139" s="177" t="s">
        <v>672</v>
      </c>
      <c r="J139" s="177"/>
      <c r="K139" s="218"/>
    </row>
    <row r="140" spans="2:11" ht="15" customHeight="1">
      <c r="B140" s="216"/>
      <c r="C140" s="177" t="s">
        <v>694</v>
      </c>
      <c r="D140" s="177"/>
      <c r="E140" s="177"/>
      <c r="F140" s="196" t="s">
        <v>638</v>
      </c>
      <c r="G140" s="177"/>
      <c r="H140" s="177" t="s">
        <v>695</v>
      </c>
      <c r="I140" s="177" t="s">
        <v>672</v>
      </c>
      <c r="J140" s="177"/>
      <c r="K140" s="218"/>
    </row>
    <row r="141" spans="2:11" ht="15" customHeight="1">
      <c r="B141" s="219"/>
      <c r="C141" s="220"/>
      <c r="D141" s="220"/>
      <c r="E141" s="220"/>
      <c r="F141" s="220"/>
      <c r="G141" s="220"/>
      <c r="H141" s="220"/>
      <c r="I141" s="220"/>
      <c r="J141" s="220"/>
      <c r="K141" s="221"/>
    </row>
    <row r="142" spans="2:11" ht="18.75" customHeight="1">
      <c r="B142" s="173"/>
      <c r="C142" s="173"/>
      <c r="D142" s="173"/>
      <c r="E142" s="173"/>
      <c r="F142" s="208"/>
      <c r="G142" s="173"/>
      <c r="H142" s="173"/>
      <c r="I142" s="173"/>
      <c r="J142" s="173"/>
      <c r="K142" s="173"/>
    </row>
    <row r="143" spans="2:11" ht="18.75" customHeight="1"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</row>
    <row r="144" spans="2:11" ht="7.5" customHeight="1">
      <c r="B144" s="184"/>
      <c r="C144" s="185"/>
      <c r="D144" s="185"/>
      <c r="E144" s="185"/>
      <c r="F144" s="185"/>
      <c r="G144" s="185"/>
      <c r="H144" s="185"/>
      <c r="I144" s="185"/>
      <c r="J144" s="185"/>
      <c r="K144" s="186"/>
    </row>
    <row r="145" spans="2:11" ht="45" customHeight="1">
      <c r="B145" s="187"/>
      <c r="C145" s="333" t="s">
        <v>696</v>
      </c>
      <c r="D145" s="333"/>
      <c r="E145" s="333"/>
      <c r="F145" s="333"/>
      <c r="G145" s="333"/>
      <c r="H145" s="333"/>
      <c r="I145" s="333"/>
      <c r="J145" s="333"/>
      <c r="K145" s="188"/>
    </row>
    <row r="146" spans="2:11" ht="17.25" customHeight="1">
      <c r="B146" s="187"/>
      <c r="C146" s="189" t="s">
        <v>632</v>
      </c>
      <c r="D146" s="189"/>
      <c r="E146" s="189"/>
      <c r="F146" s="189" t="s">
        <v>633</v>
      </c>
      <c r="G146" s="190"/>
      <c r="H146" s="189" t="s">
        <v>843</v>
      </c>
      <c r="I146" s="189" t="s">
        <v>803</v>
      </c>
      <c r="J146" s="189" t="s">
        <v>634</v>
      </c>
      <c r="K146" s="188"/>
    </row>
    <row r="147" spans="2:11" ht="17.25" customHeight="1">
      <c r="B147" s="187"/>
      <c r="C147" s="191" t="s">
        <v>635</v>
      </c>
      <c r="D147" s="191"/>
      <c r="E147" s="191"/>
      <c r="F147" s="192" t="s">
        <v>636</v>
      </c>
      <c r="G147" s="193"/>
      <c r="H147" s="191"/>
      <c r="I147" s="191"/>
      <c r="J147" s="191" t="s">
        <v>637</v>
      </c>
      <c r="K147" s="188"/>
    </row>
    <row r="148" spans="2:11" ht="5.25" customHeight="1">
      <c r="B148" s="197"/>
      <c r="C148" s="194"/>
      <c r="D148" s="194"/>
      <c r="E148" s="194"/>
      <c r="F148" s="194"/>
      <c r="G148" s="195"/>
      <c r="H148" s="194"/>
      <c r="I148" s="194"/>
      <c r="J148" s="194"/>
      <c r="K148" s="218"/>
    </row>
    <row r="149" spans="2:11" ht="15" customHeight="1">
      <c r="B149" s="197"/>
      <c r="C149" s="222" t="s">
        <v>641</v>
      </c>
      <c r="D149" s="177"/>
      <c r="E149" s="177"/>
      <c r="F149" s="223" t="s">
        <v>638</v>
      </c>
      <c r="G149" s="177"/>
      <c r="H149" s="222" t="s">
        <v>677</v>
      </c>
      <c r="I149" s="222" t="s">
        <v>640</v>
      </c>
      <c r="J149" s="222">
        <v>120</v>
      </c>
      <c r="K149" s="218"/>
    </row>
    <row r="150" spans="2:11" ht="15" customHeight="1">
      <c r="B150" s="197"/>
      <c r="C150" s="222" t="s">
        <v>686</v>
      </c>
      <c r="D150" s="177"/>
      <c r="E150" s="177"/>
      <c r="F150" s="223" t="s">
        <v>638</v>
      </c>
      <c r="G150" s="177"/>
      <c r="H150" s="222" t="s">
        <v>697</v>
      </c>
      <c r="I150" s="222" t="s">
        <v>640</v>
      </c>
      <c r="J150" s="222" t="s">
        <v>688</v>
      </c>
      <c r="K150" s="218"/>
    </row>
    <row r="151" spans="2:11" ht="15" customHeight="1">
      <c r="B151" s="197"/>
      <c r="C151" s="222" t="s">
        <v>587</v>
      </c>
      <c r="D151" s="177"/>
      <c r="E151" s="177"/>
      <c r="F151" s="223" t="s">
        <v>638</v>
      </c>
      <c r="G151" s="177"/>
      <c r="H151" s="222" t="s">
        <v>698</v>
      </c>
      <c r="I151" s="222" t="s">
        <v>640</v>
      </c>
      <c r="J151" s="222" t="s">
        <v>688</v>
      </c>
      <c r="K151" s="218"/>
    </row>
    <row r="152" spans="2:11" ht="15" customHeight="1">
      <c r="B152" s="197"/>
      <c r="C152" s="222" t="s">
        <v>643</v>
      </c>
      <c r="D152" s="177"/>
      <c r="E152" s="177"/>
      <c r="F152" s="223" t="s">
        <v>644</v>
      </c>
      <c r="G152" s="177"/>
      <c r="H152" s="222" t="s">
        <v>677</v>
      </c>
      <c r="I152" s="222" t="s">
        <v>640</v>
      </c>
      <c r="J152" s="222">
        <v>50</v>
      </c>
      <c r="K152" s="218"/>
    </row>
    <row r="153" spans="2:11" ht="15" customHeight="1">
      <c r="B153" s="197"/>
      <c r="C153" s="222" t="s">
        <v>646</v>
      </c>
      <c r="D153" s="177"/>
      <c r="E153" s="177"/>
      <c r="F153" s="223" t="s">
        <v>638</v>
      </c>
      <c r="G153" s="177"/>
      <c r="H153" s="222" t="s">
        <v>677</v>
      </c>
      <c r="I153" s="222" t="s">
        <v>648</v>
      </c>
      <c r="J153" s="222"/>
      <c r="K153" s="218"/>
    </row>
    <row r="154" spans="2:11" ht="15" customHeight="1">
      <c r="B154" s="197"/>
      <c r="C154" s="222" t="s">
        <v>657</v>
      </c>
      <c r="D154" s="177"/>
      <c r="E154" s="177"/>
      <c r="F154" s="223" t="s">
        <v>644</v>
      </c>
      <c r="G154" s="177"/>
      <c r="H154" s="222" t="s">
        <v>677</v>
      </c>
      <c r="I154" s="222" t="s">
        <v>640</v>
      </c>
      <c r="J154" s="222">
        <v>50</v>
      </c>
      <c r="K154" s="218"/>
    </row>
    <row r="155" spans="2:11" ht="15" customHeight="1">
      <c r="B155" s="197"/>
      <c r="C155" s="222" t="s">
        <v>665</v>
      </c>
      <c r="D155" s="177"/>
      <c r="E155" s="177"/>
      <c r="F155" s="223" t="s">
        <v>644</v>
      </c>
      <c r="G155" s="177"/>
      <c r="H155" s="222" t="s">
        <v>677</v>
      </c>
      <c r="I155" s="222" t="s">
        <v>640</v>
      </c>
      <c r="J155" s="222">
        <v>50</v>
      </c>
      <c r="K155" s="218"/>
    </row>
    <row r="156" spans="2:11" ht="15" customHeight="1">
      <c r="B156" s="197"/>
      <c r="C156" s="222" t="s">
        <v>663</v>
      </c>
      <c r="D156" s="177"/>
      <c r="E156" s="177"/>
      <c r="F156" s="223" t="s">
        <v>644</v>
      </c>
      <c r="G156" s="177"/>
      <c r="H156" s="222" t="s">
        <v>677</v>
      </c>
      <c r="I156" s="222" t="s">
        <v>640</v>
      </c>
      <c r="J156" s="222">
        <v>50</v>
      </c>
      <c r="K156" s="218"/>
    </row>
    <row r="157" spans="2:11" ht="15" customHeight="1">
      <c r="B157" s="197"/>
      <c r="C157" s="222" t="s">
        <v>835</v>
      </c>
      <c r="D157" s="177"/>
      <c r="E157" s="177"/>
      <c r="F157" s="223" t="s">
        <v>638</v>
      </c>
      <c r="G157" s="177"/>
      <c r="H157" s="222" t="s">
        <v>699</v>
      </c>
      <c r="I157" s="222" t="s">
        <v>640</v>
      </c>
      <c r="J157" s="222" t="s">
        <v>700</v>
      </c>
      <c r="K157" s="218"/>
    </row>
    <row r="158" spans="2:11" ht="15" customHeight="1">
      <c r="B158" s="197"/>
      <c r="C158" s="222" t="s">
        <v>701</v>
      </c>
      <c r="D158" s="177"/>
      <c r="E158" s="177"/>
      <c r="F158" s="223" t="s">
        <v>638</v>
      </c>
      <c r="G158" s="177"/>
      <c r="H158" s="222" t="s">
        <v>702</v>
      </c>
      <c r="I158" s="222" t="s">
        <v>672</v>
      </c>
      <c r="J158" s="222"/>
      <c r="K158" s="218"/>
    </row>
    <row r="159" spans="2:11" ht="15" customHeight="1">
      <c r="B159" s="224"/>
      <c r="C159" s="206"/>
      <c r="D159" s="206"/>
      <c r="E159" s="206"/>
      <c r="F159" s="206"/>
      <c r="G159" s="206"/>
      <c r="H159" s="206"/>
      <c r="I159" s="206"/>
      <c r="J159" s="206"/>
      <c r="K159" s="225"/>
    </row>
    <row r="160" spans="2:11" ht="18.75" customHeight="1">
      <c r="B160" s="173"/>
      <c r="C160" s="177"/>
      <c r="D160" s="177"/>
      <c r="E160" s="177"/>
      <c r="F160" s="196"/>
      <c r="G160" s="177"/>
      <c r="H160" s="177"/>
      <c r="I160" s="177"/>
      <c r="J160" s="177"/>
      <c r="K160" s="173"/>
    </row>
    <row r="161" spans="2:11" ht="18.75" customHeight="1"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</row>
    <row r="162" spans="2:11" ht="7.5" customHeight="1">
      <c r="B162" s="164"/>
      <c r="C162" s="165"/>
      <c r="D162" s="165"/>
      <c r="E162" s="165"/>
      <c r="F162" s="165"/>
      <c r="G162" s="165"/>
      <c r="H162" s="165"/>
      <c r="I162" s="165"/>
      <c r="J162" s="165"/>
      <c r="K162" s="166"/>
    </row>
    <row r="163" spans="2:11" ht="45" customHeight="1">
      <c r="B163" s="167"/>
      <c r="C163" s="334" t="s">
        <v>703</v>
      </c>
      <c r="D163" s="334"/>
      <c r="E163" s="334"/>
      <c r="F163" s="334"/>
      <c r="G163" s="334"/>
      <c r="H163" s="334"/>
      <c r="I163" s="334"/>
      <c r="J163" s="334"/>
      <c r="K163" s="168"/>
    </row>
    <row r="164" spans="2:11" ht="17.25" customHeight="1">
      <c r="B164" s="167"/>
      <c r="C164" s="189" t="s">
        <v>632</v>
      </c>
      <c r="D164" s="189"/>
      <c r="E164" s="189"/>
      <c r="F164" s="189" t="s">
        <v>633</v>
      </c>
      <c r="G164" s="226"/>
      <c r="H164" s="227" t="s">
        <v>843</v>
      </c>
      <c r="I164" s="227" t="s">
        <v>803</v>
      </c>
      <c r="J164" s="189" t="s">
        <v>634</v>
      </c>
      <c r="K164" s="168"/>
    </row>
    <row r="165" spans="2:11" ht="17.25" customHeight="1">
      <c r="B165" s="170"/>
      <c r="C165" s="191" t="s">
        <v>635</v>
      </c>
      <c r="D165" s="191"/>
      <c r="E165" s="191"/>
      <c r="F165" s="192" t="s">
        <v>636</v>
      </c>
      <c r="G165" s="228"/>
      <c r="H165" s="229"/>
      <c r="I165" s="229"/>
      <c r="J165" s="191" t="s">
        <v>637</v>
      </c>
      <c r="K165" s="171"/>
    </row>
    <row r="166" spans="2:11" ht="5.25" customHeight="1">
      <c r="B166" s="197"/>
      <c r="C166" s="194"/>
      <c r="D166" s="194"/>
      <c r="E166" s="194"/>
      <c r="F166" s="194"/>
      <c r="G166" s="195"/>
      <c r="H166" s="194"/>
      <c r="I166" s="194"/>
      <c r="J166" s="194"/>
      <c r="K166" s="218"/>
    </row>
    <row r="167" spans="2:11" ht="15" customHeight="1">
      <c r="B167" s="197"/>
      <c r="C167" s="177" t="s">
        <v>641</v>
      </c>
      <c r="D167" s="177"/>
      <c r="E167" s="177"/>
      <c r="F167" s="196" t="s">
        <v>638</v>
      </c>
      <c r="G167" s="177"/>
      <c r="H167" s="177" t="s">
        <v>677</v>
      </c>
      <c r="I167" s="177" t="s">
        <v>640</v>
      </c>
      <c r="J167" s="177">
        <v>120</v>
      </c>
      <c r="K167" s="218"/>
    </row>
    <row r="168" spans="2:11" ht="15" customHeight="1">
      <c r="B168" s="197"/>
      <c r="C168" s="177" t="s">
        <v>686</v>
      </c>
      <c r="D168" s="177"/>
      <c r="E168" s="177"/>
      <c r="F168" s="196" t="s">
        <v>638</v>
      </c>
      <c r="G168" s="177"/>
      <c r="H168" s="177" t="s">
        <v>687</v>
      </c>
      <c r="I168" s="177" t="s">
        <v>640</v>
      </c>
      <c r="J168" s="177" t="s">
        <v>688</v>
      </c>
      <c r="K168" s="218"/>
    </row>
    <row r="169" spans="2:11" ht="15" customHeight="1">
      <c r="B169" s="197"/>
      <c r="C169" s="177" t="s">
        <v>587</v>
      </c>
      <c r="D169" s="177"/>
      <c r="E169" s="177"/>
      <c r="F169" s="196" t="s">
        <v>638</v>
      </c>
      <c r="G169" s="177"/>
      <c r="H169" s="177" t="s">
        <v>704</v>
      </c>
      <c r="I169" s="177" t="s">
        <v>640</v>
      </c>
      <c r="J169" s="177" t="s">
        <v>688</v>
      </c>
      <c r="K169" s="218"/>
    </row>
    <row r="170" spans="2:11" ht="15" customHeight="1">
      <c r="B170" s="197"/>
      <c r="C170" s="177" t="s">
        <v>643</v>
      </c>
      <c r="D170" s="177"/>
      <c r="E170" s="177"/>
      <c r="F170" s="196" t="s">
        <v>644</v>
      </c>
      <c r="G170" s="177"/>
      <c r="H170" s="177" t="s">
        <v>704</v>
      </c>
      <c r="I170" s="177" t="s">
        <v>640</v>
      </c>
      <c r="J170" s="177">
        <v>50</v>
      </c>
      <c r="K170" s="218"/>
    </row>
    <row r="171" spans="2:11" ht="15" customHeight="1">
      <c r="B171" s="197"/>
      <c r="C171" s="177" t="s">
        <v>646</v>
      </c>
      <c r="D171" s="177"/>
      <c r="E171" s="177"/>
      <c r="F171" s="196" t="s">
        <v>638</v>
      </c>
      <c r="G171" s="177"/>
      <c r="H171" s="177" t="s">
        <v>704</v>
      </c>
      <c r="I171" s="177" t="s">
        <v>648</v>
      </c>
      <c r="J171" s="177"/>
      <c r="K171" s="218"/>
    </row>
    <row r="172" spans="2:11" ht="15" customHeight="1">
      <c r="B172" s="197"/>
      <c r="C172" s="177" t="s">
        <v>657</v>
      </c>
      <c r="D172" s="177"/>
      <c r="E172" s="177"/>
      <c r="F172" s="196" t="s">
        <v>644</v>
      </c>
      <c r="G172" s="177"/>
      <c r="H172" s="177" t="s">
        <v>704</v>
      </c>
      <c r="I172" s="177" t="s">
        <v>640</v>
      </c>
      <c r="J172" s="177">
        <v>50</v>
      </c>
      <c r="K172" s="218"/>
    </row>
    <row r="173" spans="2:11" ht="15" customHeight="1">
      <c r="B173" s="197"/>
      <c r="C173" s="177" t="s">
        <v>665</v>
      </c>
      <c r="D173" s="177"/>
      <c r="E173" s="177"/>
      <c r="F173" s="196" t="s">
        <v>644</v>
      </c>
      <c r="G173" s="177"/>
      <c r="H173" s="177" t="s">
        <v>704</v>
      </c>
      <c r="I173" s="177" t="s">
        <v>640</v>
      </c>
      <c r="J173" s="177">
        <v>50</v>
      </c>
      <c r="K173" s="218"/>
    </row>
    <row r="174" spans="2:11" ht="15" customHeight="1">
      <c r="B174" s="197"/>
      <c r="C174" s="177" t="s">
        <v>663</v>
      </c>
      <c r="D174" s="177"/>
      <c r="E174" s="177"/>
      <c r="F174" s="196" t="s">
        <v>644</v>
      </c>
      <c r="G174" s="177"/>
      <c r="H174" s="177" t="s">
        <v>704</v>
      </c>
      <c r="I174" s="177" t="s">
        <v>640</v>
      </c>
      <c r="J174" s="177">
        <v>50</v>
      </c>
      <c r="K174" s="218"/>
    </row>
    <row r="175" spans="2:11" ht="15" customHeight="1">
      <c r="B175" s="197"/>
      <c r="C175" s="177" t="s">
        <v>842</v>
      </c>
      <c r="D175" s="177"/>
      <c r="E175" s="177"/>
      <c r="F175" s="196" t="s">
        <v>638</v>
      </c>
      <c r="G175" s="177"/>
      <c r="H175" s="177" t="s">
        <v>705</v>
      </c>
      <c r="I175" s="177" t="s">
        <v>706</v>
      </c>
      <c r="J175" s="177"/>
      <c r="K175" s="218"/>
    </row>
    <row r="176" spans="2:11" ht="15" customHeight="1">
      <c r="B176" s="197"/>
      <c r="C176" s="177" t="s">
        <v>803</v>
      </c>
      <c r="D176" s="177"/>
      <c r="E176" s="177"/>
      <c r="F176" s="196" t="s">
        <v>638</v>
      </c>
      <c r="G176" s="177"/>
      <c r="H176" s="177" t="s">
        <v>707</v>
      </c>
      <c r="I176" s="177" t="s">
        <v>708</v>
      </c>
      <c r="J176" s="177">
        <v>1</v>
      </c>
      <c r="K176" s="218"/>
    </row>
    <row r="177" spans="2:11" ht="15" customHeight="1">
      <c r="B177" s="197"/>
      <c r="C177" s="177" t="s">
        <v>799</v>
      </c>
      <c r="D177" s="177"/>
      <c r="E177" s="177"/>
      <c r="F177" s="196" t="s">
        <v>638</v>
      </c>
      <c r="G177" s="177"/>
      <c r="H177" s="177" t="s">
        <v>709</v>
      </c>
      <c r="I177" s="177" t="s">
        <v>640</v>
      </c>
      <c r="J177" s="177">
        <v>20</v>
      </c>
      <c r="K177" s="218"/>
    </row>
    <row r="178" spans="2:11" ht="15" customHeight="1">
      <c r="B178" s="197"/>
      <c r="C178" s="177" t="s">
        <v>843</v>
      </c>
      <c r="D178" s="177"/>
      <c r="E178" s="177"/>
      <c r="F178" s="196" t="s">
        <v>638</v>
      </c>
      <c r="G178" s="177"/>
      <c r="H178" s="177" t="s">
        <v>710</v>
      </c>
      <c r="I178" s="177" t="s">
        <v>640</v>
      </c>
      <c r="J178" s="177">
        <v>255</v>
      </c>
      <c r="K178" s="218"/>
    </row>
    <row r="179" spans="2:11" ht="15" customHeight="1">
      <c r="B179" s="197"/>
      <c r="C179" s="177" t="s">
        <v>844</v>
      </c>
      <c r="D179" s="177"/>
      <c r="E179" s="177"/>
      <c r="F179" s="196" t="s">
        <v>638</v>
      </c>
      <c r="G179" s="177"/>
      <c r="H179" s="177" t="s">
        <v>603</v>
      </c>
      <c r="I179" s="177" t="s">
        <v>640</v>
      </c>
      <c r="J179" s="177">
        <v>10</v>
      </c>
      <c r="K179" s="218"/>
    </row>
    <row r="180" spans="2:11" ht="15" customHeight="1">
      <c r="B180" s="197"/>
      <c r="C180" s="177" t="s">
        <v>845</v>
      </c>
      <c r="D180" s="177"/>
      <c r="E180" s="177"/>
      <c r="F180" s="196" t="s">
        <v>638</v>
      </c>
      <c r="G180" s="177"/>
      <c r="H180" s="177" t="s">
        <v>711</v>
      </c>
      <c r="I180" s="177" t="s">
        <v>672</v>
      </c>
      <c r="J180" s="177"/>
      <c r="K180" s="218"/>
    </row>
    <row r="181" spans="2:11" ht="15" customHeight="1">
      <c r="B181" s="197"/>
      <c r="C181" s="177" t="s">
        <v>712</v>
      </c>
      <c r="D181" s="177"/>
      <c r="E181" s="177"/>
      <c r="F181" s="196" t="s">
        <v>638</v>
      </c>
      <c r="G181" s="177"/>
      <c r="H181" s="177" t="s">
        <v>713</v>
      </c>
      <c r="I181" s="177" t="s">
        <v>672</v>
      </c>
      <c r="J181" s="177"/>
      <c r="K181" s="218"/>
    </row>
    <row r="182" spans="2:11" ht="15" customHeight="1">
      <c r="B182" s="197"/>
      <c r="C182" s="177" t="s">
        <v>701</v>
      </c>
      <c r="D182" s="177"/>
      <c r="E182" s="177"/>
      <c r="F182" s="196" t="s">
        <v>638</v>
      </c>
      <c r="G182" s="177"/>
      <c r="H182" s="177" t="s">
        <v>714</v>
      </c>
      <c r="I182" s="177" t="s">
        <v>672</v>
      </c>
      <c r="J182" s="177"/>
      <c r="K182" s="218"/>
    </row>
    <row r="183" spans="2:11" ht="15" customHeight="1">
      <c r="B183" s="197"/>
      <c r="C183" s="177" t="s">
        <v>848</v>
      </c>
      <c r="D183" s="177"/>
      <c r="E183" s="177"/>
      <c r="F183" s="196" t="s">
        <v>644</v>
      </c>
      <c r="G183" s="177"/>
      <c r="H183" s="177" t="s">
        <v>715</v>
      </c>
      <c r="I183" s="177" t="s">
        <v>640</v>
      </c>
      <c r="J183" s="177">
        <v>50</v>
      </c>
      <c r="K183" s="218"/>
    </row>
    <row r="184" spans="2:11" ht="15" customHeight="1">
      <c r="B184" s="197"/>
      <c r="C184" s="177" t="s">
        <v>716</v>
      </c>
      <c r="D184" s="177"/>
      <c r="E184" s="177"/>
      <c r="F184" s="196" t="s">
        <v>644</v>
      </c>
      <c r="G184" s="177"/>
      <c r="H184" s="177" t="s">
        <v>717</v>
      </c>
      <c r="I184" s="177" t="s">
        <v>718</v>
      </c>
      <c r="J184" s="177"/>
      <c r="K184" s="218"/>
    </row>
    <row r="185" spans="2:11" ht="15" customHeight="1">
      <c r="B185" s="197"/>
      <c r="C185" s="177" t="s">
        <v>719</v>
      </c>
      <c r="D185" s="177"/>
      <c r="E185" s="177"/>
      <c r="F185" s="196" t="s">
        <v>644</v>
      </c>
      <c r="G185" s="177"/>
      <c r="H185" s="177" t="s">
        <v>720</v>
      </c>
      <c r="I185" s="177" t="s">
        <v>718</v>
      </c>
      <c r="J185" s="177"/>
      <c r="K185" s="218"/>
    </row>
    <row r="186" spans="2:11" ht="15" customHeight="1">
      <c r="B186" s="197"/>
      <c r="C186" s="177" t="s">
        <v>721</v>
      </c>
      <c r="D186" s="177"/>
      <c r="E186" s="177"/>
      <c r="F186" s="196" t="s">
        <v>644</v>
      </c>
      <c r="G186" s="177"/>
      <c r="H186" s="177" t="s">
        <v>722</v>
      </c>
      <c r="I186" s="177" t="s">
        <v>718</v>
      </c>
      <c r="J186" s="177"/>
      <c r="K186" s="218"/>
    </row>
    <row r="187" spans="2:11" ht="15" customHeight="1">
      <c r="B187" s="197"/>
      <c r="C187" s="230" t="s">
        <v>723</v>
      </c>
      <c r="D187" s="177"/>
      <c r="E187" s="177"/>
      <c r="F187" s="196" t="s">
        <v>644</v>
      </c>
      <c r="G187" s="177"/>
      <c r="H187" s="177" t="s">
        <v>724</v>
      </c>
      <c r="I187" s="177" t="s">
        <v>725</v>
      </c>
      <c r="J187" s="231" t="s">
        <v>726</v>
      </c>
      <c r="K187" s="218"/>
    </row>
    <row r="188" spans="2:11" ht="15" customHeight="1">
      <c r="B188" s="224"/>
      <c r="C188" s="232"/>
      <c r="D188" s="206"/>
      <c r="E188" s="206"/>
      <c r="F188" s="206"/>
      <c r="G188" s="206"/>
      <c r="H188" s="206"/>
      <c r="I188" s="206"/>
      <c r="J188" s="206"/>
      <c r="K188" s="225"/>
    </row>
    <row r="189" spans="2:11" ht="18.75" customHeight="1">
      <c r="B189" s="233"/>
      <c r="C189" s="234"/>
      <c r="D189" s="234"/>
      <c r="E189" s="234"/>
      <c r="F189" s="235"/>
      <c r="G189" s="177"/>
      <c r="H189" s="177"/>
      <c r="I189" s="177"/>
      <c r="J189" s="177"/>
      <c r="K189" s="173"/>
    </row>
    <row r="190" spans="2:11" ht="18.75" customHeight="1">
      <c r="B190" s="173"/>
      <c r="C190" s="177"/>
      <c r="D190" s="177"/>
      <c r="E190" s="177"/>
      <c r="F190" s="196"/>
      <c r="G190" s="177"/>
      <c r="H190" s="177"/>
      <c r="I190" s="177"/>
      <c r="J190" s="177"/>
      <c r="K190" s="173"/>
    </row>
    <row r="191" spans="2:11" ht="18.75" customHeight="1">
      <c r="B191" s="183"/>
      <c r="C191" s="183"/>
      <c r="D191" s="183"/>
      <c r="E191" s="183"/>
      <c r="F191" s="183"/>
      <c r="G191" s="183"/>
      <c r="H191" s="183"/>
      <c r="I191" s="183"/>
      <c r="J191" s="183"/>
      <c r="K191" s="183"/>
    </row>
    <row r="192" spans="2:11" ht="13.5">
      <c r="B192" s="164"/>
      <c r="C192" s="165"/>
      <c r="D192" s="165"/>
      <c r="E192" s="165"/>
      <c r="F192" s="165"/>
      <c r="G192" s="165"/>
      <c r="H192" s="165"/>
      <c r="I192" s="165"/>
      <c r="J192" s="165"/>
      <c r="K192" s="166"/>
    </row>
    <row r="193" spans="2:11" ht="21">
      <c r="B193" s="167"/>
      <c r="C193" s="334" t="s">
        <v>727</v>
      </c>
      <c r="D193" s="334"/>
      <c r="E193" s="334"/>
      <c r="F193" s="334"/>
      <c r="G193" s="334"/>
      <c r="H193" s="334"/>
      <c r="I193" s="334"/>
      <c r="J193" s="334"/>
      <c r="K193" s="168"/>
    </row>
    <row r="194" spans="2:11" ht="25.5" customHeight="1">
      <c r="B194" s="167"/>
      <c r="C194" s="236" t="s">
        <v>728</v>
      </c>
      <c r="D194" s="236"/>
      <c r="E194" s="236"/>
      <c r="F194" s="236" t="s">
        <v>729</v>
      </c>
      <c r="G194" s="237"/>
      <c r="H194" s="335" t="s">
        <v>730</v>
      </c>
      <c r="I194" s="335"/>
      <c r="J194" s="335"/>
      <c r="K194" s="168"/>
    </row>
    <row r="195" spans="2:11" ht="5.25" customHeight="1">
      <c r="B195" s="197"/>
      <c r="C195" s="194"/>
      <c r="D195" s="194"/>
      <c r="E195" s="194"/>
      <c r="F195" s="194"/>
      <c r="G195" s="177"/>
      <c r="H195" s="194"/>
      <c r="I195" s="194"/>
      <c r="J195" s="194"/>
      <c r="K195" s="218"/>
    </row>
    <row r="196" spans="2:11" ht="15" customHeight="1">
      <c r="B196" s="197"/>
      <c r="C196" s="177" t="s">
        <v>731</v>
      </c>
      <c r="D196" s="177"/>
      <c r="E196" s="177"/>
      <c r="F196" s="196" t="s">
        <v>789</v>
      </c>
      <c r="G196" s="177"/>
      <c r="H196" s="332" t="s">
        <v>732</v>
      </c>
      <c r="I196" s="332"/>
      <c r="J196" s="332"/>
      <c r="K196" s="218"/>
    </row>
    <row r="197" spans="2:11" ht="15" customHeight="1">
      <c r="B197" s="197"/>
      <c r="C197" s="203"/>
      <c r="D197" s="177"/>
      <c r="E197" s="177"/>
      <c r="F197" s="196" t="s">
        <v>790</v>
      </c>
      <c r="G197" s="177"/>
      <c r="H197" s="332" t="s">
        <v>733</v>
      </c>
      <c r="I197" s="332"/>
      <c r="J197" s="332"/>
      <c r="K197" s="218"/>
    </row>
    <row r="198" spans="2:11" ht="15" customHeight="1">
      <c r="B198" s="197"/>
      <c r="C198" s="203"/>
      <c r="D198" s="177"/>
      <c r="E198" s="177"/>
      <c r="F198" s="196" t="s">
        <v>793</v>
      </c>
      <c r="G198" s="177"/>
      <c r="H198" s="332" t="s">
        <v>734</v>
      </c>
      <c r="I198" s="332"/>
      <c r="J198" s="332"/>
      <c r="K198" s="218"/>
    </row>
    <row r="199" spans="2:11" ht="15" customHeight="1">
      <c r="B199" s="197"/>
      <c r="C199" s="177"/>
      <c r="D199" s="177"/>
      <c r="E199" s="177"/>
      <c r="F199" s="196" t="s">
        <v>791</v>
      </c>
      <c r="G199" s="177"/>
      <c r="H199" s="332" t="s">
        <v>735</v>
      </c>
      <c r="I199" s="332"/>
      <c r="J199" s="332"/>
      <c r="K199" s="218"/>
    </row>
    <row r="200" spans="2:11" ht="15" customHeight="1">
      <c r="B200" s="197"/>
      <c r="C200" s="177"/>
      <c r="D200" s="177"/>
      <c r="E200" s="177"/>
      <c r="F200" s="196" t="s">
        <v>792</v>
      </c>
      <c r="G200" s="177"/>
      <c r="H200" s="332" t="s">
        <v>736</v>
      </c>
      <c r="I200" s="332"/>
      <c r="J200" s="332"/>
      <c r="K200" s="218"/>
    </row>
    <row r="201" spans="2:11" ht="15" customHeight="1">
      <c r="B201" s="197"/>
      <c r="C201" s="177"/>
      <c r="D201" s="177"/>
      <c r="E201" s="177"/>
      <c r="F201" s="196"/>
      <c r="G201" s="177"/>
      <c r="H201" s="177"/>
      <c r="I201" s="177"/>
      <c r="J201" s="177"/>
      <c r="K201" s="218"/>
    </row>
    <row r="202" spans="2:11" ht="15" customHeight="1">
      <c r="B202" s="197"/>
      <c r="C202" s="177" t="s">
        <v>684</v>
      </c>
      <c r="D202" s="177"/>
      <c r="E202" s="177"/>
      <c r="F202" s="196" t="s">
        <v>823</v>
      </c>
      <c r="G202" s="177"/>
      <c r="H202" s="332" t="s">
        <v>737</v>
      </c>
      <c r="I202" s="332"/>
      <c r="J202" s="332"/>
      <c r="K202" s="218"/>
    </row>
    <row r="203" spans="2:11" ht="15" customHeight="1">
      <c r="B203" s="197"/>
      <c r="C203" s="203"/>
      <c r="D203" s="177"/>
      <c r="E203" s="177"/>
      <c r="F203" s="196" t="s">
        <v>582</v>
      </c>
      <c r="G203" s="177"/>
      <c r="H203" s="332" t="s">
        <v>583</v>
      </c>
      <c r="I203" s="332"/>
      <c r="J203" s="332"/>
      <c r="K203" s="218"/>
    </row>
    <row r="204" spans="2:11" ht="15" customHeight="1">
      <c r="B204" s="197"/>
      <c r="C204" s="177"/>
      <c r="D204" s="177"/>
      <c r="E204" s="177"/>
      <c r="F204" s="196" t="s">
        <v>580</v>
      </c>
      <c r="G204" s="177"/>
      <c r="H204" s="332" t="s">
        <v>738</v>
      </c>
      <c r="I204" s="332"/>
      <c r="J204" s="332"/>
      <c r="K204" s="218"/>
    </row>
    <row r="205" spans="2:11" ht="15" customHeight="1">
      <c r="B205" s="238"/>
      <c r="C205" s="203"/>
      <c r="D205" s="203"/>
      <c r="E205" s="203"/>
      <c r="F205" s="196" t="s">
        <v>822</v>
      </c>
      <c r="G205" s="182"/>
      <c r="H205" s="331" t="s">
        <v>584</v>
      </c>
      <c r="I205" s="331"/>
      <c r="J205" s="331"/>
      <c r="K205" s="239"/>
    </row>
    <row r="206" spans="2:11" ht="15" customHeight="1">
      <c r="B206" s="238"/>
      <c r="C206" s="203"/>
      <c r="D206" s="203"/>
      <c r="E206" s="203"/>
      <c r="F206" s="196" t="s">
        <v>585</v>
      </c>
      <c r="G206" s="182"/>
      <c r="H206" s="331" t="s">
        <v>739</v>
      </c>
      <c r="I206" s="331"/>
      <c r="J206" s="331"/>
      <c r="K206" s="239"/>
    </row>
    <row r="207" spans="2:11" ht="15" customHeight="1">
      <c r="B207" s="238"/>
      <c r="C207" s="203"/>
      <c r="D207" s="203"/>
      <c r="E207" s="203"/>
      <c r="F207" s="240"/>
      <c r="G207" s="182"/>
      <c r="H207" s="241"/>
      <c r="I207" s="241"/>
      <c r="J207" s="241"/>
      <c r="K207" s="239"/>
    </row>
    <row r="208" spans="2:11" ht="15" customHeight="1">
      <c r="B208" s="238"/>
      <c r="C208" s="177" t="s">
        <v>708</v>
      </c>
      <c r="D208" s="203"/>
      <c r="E208" s="203"/>
      <c r="F208" s="196">
        <v>1</v>
      </c>
      <c r="G208" s="182"/>
      <c r="H208" s="331" t="s">
        <v>740</v>
      </c>
      <c r="I208" s="331"/>
      <c r="J208" s="331"/>
      <c r="K208" s="239"/>
    </row>
    <row r="209" spans="2:11" ht="15" customHeight="1">
      <c r="B209" s="238"/>
      <c r="C209" s="203"/>
      <c r="D209" s="203"/>
      <c r="E209" s="203"/>
      <c r="F209" s="196">
        <v>2</v>
      </c>
      <c r="G209" s="182"/>
      <c r="H209" s="331" t="s">
        <v>741</v>
      </c>
      <c r="I209" s="331"/>
      <c r="J209" s="331"/>
      <c r="K209" s="239"/>
    </row>
    <row r="210" spans="2:11" ht="15" customHeight="1">
      <c r="B210" s="238"/>
      <c r="C210" s="203"/>
      <c r="D210" s="203"/>
      <c r="E210" s="203"/>
      <c r="F210" s="196">
        <v>3</v>
      </c>
      <c r="G210" s="182"/>
      <c r="H210" s="331" t="s">
        <v>742</v>
      </c>
      <c r="I210" s="331"/>
      <c r="J210" s="331"/>
      <c r="K210" s="239"/>
    </row>
    <row r="211" spans="2:11" ht="15" customHeight="1">
      <c r="B211" s="238"/>
      <c r="C211" s="203"/>
      <c r="D211" s="203"/>
      <c r="E211" s="203"/>
      <c r="F211" s="196">
        <v>4</v>
      </c>
      <c r="G211" s="182"/>
      <c r="H211" s="331" t="s">
        <v>743</v>
      </c>
      <c r="I211" s="331"/>
      <c r="J211" s="331"/>
      <c r="K211" s="239"/>
    </row>
    <row r="212" spans="2:11" ht="12.75" customHeight="1">
      <c r="B212" s="242"/>
      <c r="C212" s="243"/>
      <c r="D212" s="243"/>
      <c r="E212" s="243"/>
      <c r="F212" s="243"/>
      <c r="G212" s="243"/>
      <c r="H212" s="243"/>
      <c r="I212" s="243"/>
      <c r="J212" s="243"/>
      <c r="K212" s="244"/>
    </row>
  </sheetData>
  <sheetProtection/>
  <mergeCells count="77">
    <mergeCell ref="D14:J14"/>
    <mergeCell ref="C3:J3"/>
    <mergeCell ref="C4:J4"/>
    <mergeCell ref="C6:J6"/>
    <mergeCell ref="C7:J7"/>
    <mergeCell ref="C9:J9"/>
    <mergeCell ref="D10:J10"/>
    <mergeCell ref="D11:J11"/>
    <mergeCell ref="D13:J13"/>
    <mergeCell ref="D25:J25"/>
    <mergeCell ref="F18:J18"/>
    <mergeCell ref="F19:J19"/>
    <mergeCell ref="F20:J20"/>
    <mergeCell ref="F21:J21"/>
    <mergeCell ref="D15:J15"/>
    <mergeCell ref="F17:J17"/>
    <mergeCell ref="C23:J23"/>
    <mergeCell ref="C24:J24"/>
    <mergeCell ref="F16:J16"/>
    <mergeCell ref="G41:J41"/>
    <mergeCell ref="G42:J42"/>
    <mergeCell ref="D28:J28"/>
    <mergeCell ref="D29:J29"/>
    <mergeCell ref="D31:J31"/>
    <mergeCell ref="G36:J36"/>
    <mergeCell ref="D26:J26"/>
    <mergeCell ref="G43:J43"/>
    <mergeCell ref="D32:J32"/>
    <mergeCell ref="G37:J37"/>
    <mergeCell ref="G38:J38"/>
    <mergeCell ref="G39:J39"/>
    <mergeCell ref="G40:J40"/>
    <mergeCell ref="D33:J33"/>
    <mergeCell ref="G34:J34"/>
    <mergeCell ref="G35:J35"/>
    <mergeCell ref="D45:J45"/>
    <mergeCell ref="C50:J50"/>
    <mergeCell ref="C52:J52"/>
    <mergeCell ref="C53:J53"/>
    <mergeCell ref="E46:J46"/>
    <mergeCell ref="E47:J47"/>
    <mergeCell ref="E48:J48"/>
    <mergeCell ref="D49:J49"/>
    <mergeCell ref="C73:J73"/>
    <mergeCell ref="C100:J100"/>
    <mergeCell ref="D56:J56"/>
    <mergeCell ref="D57:J57"/>
    <mergeCell ref="D58:J58"/>
    <mergeCell ref="D64:J64"/>
    <mergeCell ref="C55:J55"/>
    <mergeCell ref="C120:J120"/>
    <mergeCell ref="D59:J59"/>
    <mergeCell ref="D65:J65"/>
    <mergeCell ref="D66:J66"/>
    <mergeCell ref="D67:J67"/>
    <mergeCell ref="D68:J68"/>
    <mergeCell ref="D60:J60"/>
    <mergeCell ref="D61:J61"/>
    <mergeCell ref="D63:J63"/>
    <mergeCell ref="H202:J202"/>
    <mergeCell ref="H203:J203"/>
    <mergeCell ref="H204:J204"/>
    <mergeCell ref="C145:J145"/>
    <mergeCell ref="C163:J163"/>
    <mergeCell ref="C193:J193"/>
    <mergeCell ref="H194:J194"/>
    <mergeCell ref="H196:J196"/>
    <mergeCell ref="H211:J211"/>
    <mergeCell ref="H205:J205"/>
    <mergeCell ref="H197:J197"/>
    <mergeCell ref="H198:J198"/>
    <mergeCell ref="H206:J206"/>
    <mergeCell ref="H208:J208"/>
    <mergeCell ref="H209:J209"/>
    <mergeCell ref="H210:J210"/>
    <mergeCell ref="H199:J199"/>
    <mergeCell ref="H200:J20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Jan</cp:lastModifiedBy>
  <dcterms:created xsi:type="dcterms:W3CDTF">2016-04-18T07:31:29Z</dcterms:created>
  <dcterms:modified xsi:type="dcterms:W3CDTF">2016-07-28T11:39:00Z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