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tabRatio="710" activeTab="1"/>
  </bookViews>
  <sheets>
    <sheet name="Rekapitulace stavby" sheetId="1" r:id="rId1"/>
    <sheet name="Způsobilé hlavní" sheetId="2" r:id="rId2"/>
    <sheet name="Způsobilé vedlejší" sheetId="3" r:id="rId3"/>
    <sheet name="VRN - nezpůsobilé 1" sheetId="4" r:id="rId4"/>
    <sheet name="Nezpůsobilé 2" sheetId="5" r:id="rId5"/>
    <sheet name="Nezpůsobilé 3" sheetId="6" r:id="rId6"/>
    <sheet name="Pokyny pro vyplnění" sheetId="7" r:id="rId7"/>
  </sheets>
  <externalReferences>
    <externalReference r:id="rId10"/>
  </externalReferences>
  <definedNames>
    <definedName name="_xlnm._FilterDatabase" localSheetId="4" hidden="1">'Nezpůsobilé 2'!$C$78:$K$78</definedName>
    <definedName name="_xlnm._FilterDatabase" localSheetId="5" hidden="1">'Nezpůsobilé 3'!$C$89:$K$89</definedName>
    <definedName name="_xlnm._FilterDatabase" localSheetId="3" hidden="1">'VRN - nezpůsobilé 1'!$C$78:$K$78</definedName>
    <definedName name="_xlnm._FilterDatabase" localSheetId="1" hidden="1">'Způsobilé hlavní'!$C$94:$K$94</definedName>
    <definedName name="_xlnm._FilterDatabase" localSheetId="2" hidden="1">'Způsobilé vedlejší'!$C$77:$K$77</definedName>
    <definedName name="_xlnm.Print_Titles" localSheetId="4">'Nezpůsobilé 2'!$78:$78</definedName>
    <definedName name="_xlnm.Print_Titles" localSheetId="5">'Nezpůsobilé 3'!$89:$89</definedName>
    <definedName name="_xlnm.Print_Titles" localSheetId="0">'Rekapitulace stavby'!$49:$49</definedName>
    <definedName name="_xlnm.Print_Titles" localSheetId="3">'VRN - nezpůsobilé 1'!$78:$78</definedName>
    <definedName name="_xlnm.Print_Titles" localSheetId="1">'Způsobilé hlavní'!$94:$94</definedName>
    <definedName name="_xlnm.Print_Titles" localSheetId="2">'Způsobilé vedlejší'!$77:$77</definedName>
    <definedName name="_xlnm.Print_Area" localSheetId="4">'Nezpůsobilé 2'!$C$4:$J$36,'Nezpůsobilé 2'!$C$42:$J$60,'Nezpůsobilé 2'!$C$66:$K$95</definedName>
    <definedName name="_xlnm.Print_Area" localSheetId="5">'Nezpůsobilé 3'!$C$4:$J$36,'Nezpůsobilé 3'!$C$42:$J$71,'Nezpůsobilé 3'!$C$77:$K$238</definedName>
    <definedName name="_xlnm.Print_Area" localSheetId="6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stavby'!$C$39:$AQ$56</definedName>
    <definedName name="_xlnm.Print_Area" localSheetId="3">'VRN - nezpůsobilé 1'!$C$4:$J$36,'VRN - nezpůsobilé 1'!$C$42:$J$60,'VRN - nezpůsobilé 1'!$C$66:$K$125</definedName>
    <definedName name="_xlnm.Print_Area" localSheetId="1">'Způsobilé hlavní'!$C$4:$J$36,'Způsobilé hlavní'!$C$42:$J$76,'Způsobilé hlavní'!$C$82:$K$492</definedName>
    <definedName name="_xlnm.Print_Area" localSheetId="2">'Způsobilé vedlejší'!$C$4:$J$36,'Způsobilé vedlejší'!$C$42:$J$59,'Způsobilé vedlejší'!$C$65:$K$84</definedName>
  </definedNames>
  <calcPr fullCalcOnLoad="1"/>
</workbook>
</file>

<file path=xl/sharedStrings.xml><?xml version="1.0" encoding="utf-8"?>
<sst xmlns="http://schemas.openxmlformats.org/spreadsheetml/2006/main" count="7834" uniqueCount="1341">
  <si>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</si>
  <si>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</si>
  <si>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</si>
  <si>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</si>
  <si>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</si>
  <si>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</si>
  <si>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</si>
  <si>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</si>
  <si>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</si>
  <si>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</si>
  <si>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</si>
  <si>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</si>
  <si>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</si>
  <si>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</si>
  <si>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</si>
  <si>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</si>
  <si>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</si>
  <si>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</si>
  <si>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</si>
  <si>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</si>
  <si>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</si>
  <si>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</si>
  <si>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</si>
  <si>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</si>
  <si>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</si>
  <si>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</si>
  <si>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</si>
  <si>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</si>
  <si>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</si>
  <si>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</si>
  <si>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</si>
  <si>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</si>
  <si>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</si>
  <si>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</si>
  <si>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</si>
  <si>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</si>
  <si>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</si>
  <si>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</si>
  <si>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</si>
  <si>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</si>
  <si>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</si>
  <si>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</si>
  <si>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</si>
  <si>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</si>
  <si>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</si>
  <si>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</si>
  <si>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</si>
  <si>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</si>
  <si>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</si>
  <si>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</si>
  <si>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</si>
  <si>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</si>
  <si>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</si>
  <si>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</si>
  <si>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</si>
  <si>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</si>
  <si>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</si>
  <si>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</si>
  <si>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</si>
  <si>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</si>
  <si>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</si>
  <si>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</si>
  <si>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</si>
  <si>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</si>
  <si>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</si>
  <si>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</si>
  <si>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</si>
  <si>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</si>
  <si>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</si>
  <si>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</si>
  <si>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</si>
  <si>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</si>
  <si>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</si>
  <si>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</si>
  <si>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</si>
  <si>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</si>
  <si>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</si>
  <si>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</si>
  <si>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</si>
  <si>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</si>
  <si>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</si>
  <si>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</si>
  <si>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</si>
  <si>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</si>
  <si>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</si>
  <si>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Poznámka k položce:
lambda=0,020 [W / m K]</t>
  </si>
  <si>
    <t>Vybourání větracích mřížek fasády</t>
  </si>
  <si>
    <t>Export VZ</t>
  </si>
  <si>
    <t>List obsahuje:</t>
  </si>
  <si>
    <t>3.0</t>
  </si>
  <si>
    <t/>
  </si>
  <si>
    <t>False</t>
  </si>
  <si>
    <t>{abd322d5-c278-4dd2-8724-c7fa2723e9b1}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</si>
  <si>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</si>
  <si>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</si>
  <si>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</si>
  <si>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</si>
  <si>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</si>
  <si>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</si>
  <si>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</si>
  <si>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</si>
  <si>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N16-075</t>
  </si>
  <si>
    <t>Stavba: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</si>
  <si>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</si>
  <si>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</si>
  <si>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</si>
  <si>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</si>
  <si>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</si>
  <si>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</si>
  <si>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</si>
  <si>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</si>
  <si>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</si>
  <si>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Na základě výběrového řízení</t>
  </si>
  <si>
    <t>Projektant:</t>
  </si>
  <si>
    <t>POEL spol s.r.o</t>
  </si>
  <si>
    <t>True</t>
  </si>
  <si>
    <t>Poznámka:</t>
  </si>
  <si>
    <t xml:space="preserve">Soupis prací je sestaven za využití položek Cenové soustavy ÚRS. Cenové a technické podmínky položek CS ÚRS, které nejsou uvedeny v soupisu prací (tzv. úvodní části katalogů) jsou neomezeně dálkově k dispozici na www.cs-urs.cz. Položky soupisu prací, které nemají ve sloupci "Cenová soustava" uveden žádný údaj, nepochází z Cenové soustavy ÚRS (takové položky soupisu prací mají Cenovou soustavu "VLASTNÍ"). Nedílnou součástí soupisu prací je projektová dokumentace vč. textových příloh, na kterou se položky soupisu prací plně odkazují. 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</si>
  <si>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</si>
  <si>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</si>
  <si>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</si>
  <si>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</si>
  <si>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</si>
  <si>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</si>
  <si>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</si>
  <si>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</si>
  <si>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</si>
  <si>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</si>
  <si>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</si>
  <si>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</si>
  <si>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</si>
  <si>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</si>
  <si>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</si>
  <si>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</si>
  <si>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</si>
  <si>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</si>
  <si>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</si>
  <si>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</si>
  <si>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</si>
  <si>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</si>
  <si>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</si>
  <si>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</si>
  <si>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</si>
  <si>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</si>
  <si>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</si>
  <si>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</si>
  <si>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</si>
  <si>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</si>
  <si>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</si>
  <si>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</si>
  <si>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</si>
  <si>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</si>
  <si>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</si>
  <si>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</si>
  <si>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</si>
  <si>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</si>
  <si>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VON</t>
  </si>
  <si>
    <t>Vedlejší a ostatní náklady</t>
  </si>
  <si>
    <t>1</t>
  </si>
  <si>
    <t>{3c2be62a-8f2a-4742-a152-a9aad67e9dfd}</t>
  </si>
  <si>
    <t>D.1.1.1</t>
  </si>
  <si>
    <t>STA</t>
  </si>
  <si>
    <t>{c3b99ff8-56ee-4d84-8d13-09acae4b5b61}</t>
  </si>
  <si>
    <t>D.1.1.2</t>
  </si>
  <si>
    <t>{0fbeebcc-aae0-4a7f-9e0e-b56dfeb83c75}</t>
  </si>
  <si>
    <t>D.1.1.3</t>
  </si>
  <si>
    <t>{73d98042-a514-4f77-af11-9efcc16bd38a}</t>
  </si>
  <si>
    <t>Zpět na list:</t>
  </si>
  <si>
    <t>KRYCÍ LIST SOUPISU</t>
  </si>
  <si>
    <t>Objekt:</t>
  </si>
  <si>
    <t>REKAPITULACE ČLENĚNÍ SOUPISU PRACÍ</t>
  </si>
  <si>
    <t>Kód dílu - Popis</t>
  </si>
  <si>
    <t>Cena celkem [CZK]</t>
  </si>
  <si>
    <t>Náklady soupisu celkem</t>
  </si>
  <si>
    <t>-1</t>
  </si>
  <si>
    <t>VRN - VRN</t>
  </si>
  <si>
    <t xml:space="preserve">    VRN11 - VEDLEJŠÍ NÁKLADY STAVBY</t>
  </si>
  <si>
    <t xml:space="preserve">    VRN91 - OSTATNÍ NÁKLADY STAVBY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</si>
  <si>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</si>
  <si>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</si>
  <si>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</si>
  <si>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</si>
  <si>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</si>
  <si>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</si>
  <si>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</si>
  <si>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</si>
  <si>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</si>
  <si>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</si>
  <si>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</si>
  <si>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</si>
  <si>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</si>
  <si>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</si>
  <si>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VRN</t>
  </si>
  <si>
    <t>5</t>
  </si>
  <si>
    <t>ROZPOCET</t>
  </si>
  <si>
    <t>VRN11</t>
  </si>
  <si>
    <t>VEDLEJŠÍ NÁKLADY STAVBY</t>
  </si>
  <si>
    <t>K</t>
  </si>
  <si>
    <t>VRN11-01</t>
  </si>
  <si>
    <t>Náklady zhotovitele související se zajištěním provozů nutných pro provádění díla - zařízení staveniště</t>
  </si>
  <si>
    <t>soubor</t>
  </si>
  <si>
    <t>4</t>
  </si>
  <si>
    <t>2</t>
  </si>
  <si>
    <t>1399525486</t>
  </si>
  <si>
    <t>P</t>
  </si>
  <si>
    <t xml:space="preserve">Poznámka k položce:
(kancelářské/skladovací/sociální objekty, oplocení stavby, ostraha staveniště, kompletní vnitrostaveništní rozvody všech potřebných energií vč. jejich poplatků, zajištění podružných měření spotřeby) </t>
  </si>
  <si>
    <t>VRN11-02</t>
  </si>
  <si>
    <t>Náklady zhotovitele související se zajištěním provozů nutných pro provádění díla - ostatní zařízení a práce</t>
  </si>
  <si>
    <t>-835771333</t>
  </si>
  <si>
    <t>VV</t>
  </si>
  <si>
    <t>-Zřízení trvalé, dočasné deponie a mezideponie</t>
  </si>
  <si>
    <t>-zřízení příjezdů a přístupů na staveniště</t>
  </si>
  <si>
    <t>-úpravy staveniště z hlediska bezpečnosti a ochrany zdraví třetích osob, vč. nutných úprav pro osoby s omezenou schopností pohybu a orientace</t>
  </si>
  <si>
    <t>-uspořádání a bezpečnost staveniště z hlediska ochrany veřejných zájmů</t>
  </si>
  <si>
    <t>-dodržení podmínek pro provádění staveb z hlediska BOZP (vč. označení stavby) a sestaveného plánu BOZP</t>
  </si>
  <si>
    <t>-dodržování podmínek pro ochranu životního prostředí při výstavbě</t>
  </si>
  <si>
    <t>-dodržení podmínek - možnosti nakládání s odpady</t>
  </si>
  <si>
    <t>-splnění zvláštních požadavků na provádění stavby, které vyžadují zvláštní bezpečnostní opatření</t>
  </si>
  <si>
    <t>-dočasné / provizorní dopravní značení, osvětlení - (vyřízení+zřízení+likvidace po skončení stavby)</t>
  </si>
  <si>
    <t>1,0</t>
  </si>
  <si>
    <t>Součet</t>
  </si>
  <si>
    <t>3</t>
  </si>
  <si>
    <t>VRN11-03</t>
  </si>
  <si>
    <t>Náklady zhotovitele související se zajištěním provozů nutných pro provádění díla - likvidace zařízení staveniště</t>
  </si>
  <si>
    <t>-380845107</t>
  </si>
  <si>
    <t>Poznámka k položce:
(náklady zhotovitele spojené s kompletní likvidací zařízení staveniště vč. uvedení všech dotčených ploch do bezvadného stavu)</t>
  </si>
  <si>
    <t>VRN91</t>
  </si>
  <si>
    <t>OSTATNÍ NÁKLADY STAVBY</t>
  </si>
  <si>
    <t>VRN91-01</t>
  </si>
  <si>
    <t>Náklady zhotovitele související se zajištěním a provedením kompletního díla dle PD a souvisejících dokladů - kompletační činnost</t>
  </si>
  <si>
    <t>-1389144973</t>
  </si>
  <si>
    <t>VRN91-03</t>
  </si>
  <si>
    <t>Zábor potřebného veřejného prostranství / pozemků - pro stavbu, zařízení staveniště, vjezdy na stavbu  - POZEMKY KTERÉ NEJSOU VE VLASTNICTVÍ OBJEDNATELE</t>
  </si>
  <si>
    <t>554427534</t>
  </si>
  <si>
    <t>-zajištění + vyřízení + finanční vyrovnání</t>
  </si>
  <si>
    <t>-zpětné PROTOKOLÁRNÍ předání dotčených ploch, uvedených do původního stavu, jednotlivým zprávcům/majitelům</t>
  </si>
  <si>
    <t>6</t>
  </si>
  <si>
    <t>VRN91-05</t>
  </si>
  <si>
    <t>Náklady zhotovitele spojené s ochranou všech dotčených, jinde nespecifikovaných, dřevin, stromů, porostů a vegetačních ploch při stavebních prací dle ČSN 83 9061 - po celou dobu výstavby</t>
  </si>
  <si>
    <t>-1975334669</t>
  </si>
  <si>
    <t>7</t>
  </si>
  <si>
    <t>VRN91-11</t>
  </si>
  <si>
    <t>Zajištění všech dokladů a revizí nutných pro předání stavby a vydání kolaudačního souhlasu</t>
  </si>
  <si>
    <t>1933995012</t>
  </si>
  <si>
    <t>8</t>
  </si>
  <si>
    <t>VRN91-12</t>
  </si>
  <si>
    <t>Zajištění splnění podmínek vyplývajících z vydaných rozhodnutí a povolení stavby dle zadávací dokumentace a plánu bezpečnosti</t>
  </si>
  <si>
    <t>-1340714266</t>
  </si>
  <si>
    <t>9</t>
  </si>
  <si>
    <t>VRN91-13</t>
  </si>
  <si>
    <t xml:space="preserve">Součinnost s ostatními zúčastněnými stranami : se zástupci objednatele, projektanta, TDI, AD, koordinátora bezpečnosti </t>
  </si>
  <si>
    <t>311296581</t>
  </si>
  <si>
    <t>10</t>
  </si>
  <si>
    <t>VRN91-14</t>
  </si>
  <si>
    <t xml:space="preserve">Včasné odsouhlasení všech užitých výrobků/prvků, materiálů a technologií zástupci všech zúčastněných stran, požadované zadávací a projektovou dokumentací - (VYVZORKOVÁNÍ) </t>
  </si>
  <si>
    <t>-1873949813</t>
  </si>
  <si>
    <t>11</t>
  </si>
  <si>
    <t>VRN91-21</t>
  </si>
  <si>
    <t xml:space="preserve">Technická řešení - návrh a projednání nutných odchylek a změn oproti PD zjištěných v průběhu stavby </t>
  </si>
  <si>
    <t>1641905477</t>
  </si>
  <si>
    <t>12</t>
  </si>
  <si>
    <t>VRN91-22</t>
  </si>
  <si>
    <t xml:space="preserve">Technická řešení  - návrh a projednání kolizí se skrytými konstrukcemi, vč. nákladů souvisejících s technickým řešením případných kolizí stavby se skrytými konstrukcemi, které projektant nemohl předvídat. </t>
  </si>
  <si>
    <t>323899817</t>
  </si>
  <si>
    <t>13</t>
  </si>
  <si>
    <t>VRN91-23</t>
  </si>
  <si>
    <t>Zabezpečení objektu, staveniště a veškeré vybavení, majetku třetích osob a stavebního materiálu instalovaného i neinstalovaného (uskladněného) v rámci stavby proti vzniku jakýchkoliv škod či snížení kvality vlivem klimatických podmínek, proti odcizení.</t>
  </si>
  <si>
    <t>-1374888880</t>
  </si>
  <si>
    <t>14</t>
  </si>
  <si>
    <t>VRN91-31</t>
  </si>
  <si>
    <t xml:space="preserve">Provedení všech zkoušek a revizí předepsaných projektovou a zadávací dokumentací, platnými normami, návodů k obsluze - (neuvedených v jednotlivých soupisech prací) </t>
  </si>
  <si>
    <t>1700779026</t>
  </si>
  <si>
    <t>VRN91-41</t>
  </si>
  <si>
    <t>Uvedení všech pozemků, konstrukcí a povrchů dotčených stavbou do původního stavu vč. protokolárního zpětného předání jednotlivým vlastníkům.</t>
  </si>
  <si>
    <t>29202689</t>
  </si>
  <si>
    <t>16</t>
  </si>
  <si>
    <t>VRN91-51</t>
  </si>
  <si>
    <t xml:space="preserve">Náklady na projekční práce </t>
  </si>
  <si>
    <t>610483046</t>
  </si>
  <si>
    <t>-vypracování realizační dokumentace stavby - dle požadavků PD a zadávací dokumentace vč. odsouhlasení ze strany autorů PDPS</t>
  </si>
  <si>
    <t>-vypracování dílenské / dodavatelské dokumentace stavby - dle požadavků PD a zadávací dokumentace vč. odsouhlasení ze strany autorů PDPS</t>
  </si>
  <si>
    <t>-vypracování dokumentace "skutečného provedení stavby" - dle požadavků PD a zadávací dokumentace vč. odsouhlasení ze strany autorů PDPS</t>
  </si>
  <si>
    <t>VEŠKERÉ FORMY A PŘEDÁNÍ SE ŘÍDÍ PODMÍNKAMI ZADÁVACÍ DOKUMENTACE STAVBY</t>
  </si>
  <si>
    <t>17</t>
  </si>
  <si>
    <t>VRN91-61</t>
  </si>
  <si>
    <t xml:space="preserve">Zpracování fotodokumentace : A) fotofokumentace stávajícího stavu před zahájením stavebních prací,  B) fotodokumentace průběhu realizace stavby,   C) fotodokumentace dokončeného díla.  Předání objednateli v počtu a formě uvedené v zadávací dokumentaci. </t>
  </si>
  <si>
    <t>-2028846343</t>
  </si>
  <si>
    <t>18</t>
  </si>
  <si>
    <t>VRN91-71</t>
  </si>
  <si>
    <t>Náklady na označení stavby - DLE ZADÁVACÍCH PODMÍNEK</t>
  </si>
  <si>
    <t>-1221158818</t>
  </si>
  <si>
    <t>19</t>
  </si>
  <si>
    <t>VRN91-81</t>
  </si>
  <si>
    <t>Vytyčení všech inženýrských sítí před zahájením prací vč. řádného zajištění. Zpětné protokolární předání všech inženýrských sítí jednotlivým správcům vč. uvedení dotčených ploch do bezvadného stavu.</t>
  </si>
  <si>
    <t>1604170861</t>
  </si>
  <si>
    <t>20</t>
  </si>
  <si>
    <t>VRN91-98</t>
  </si>
  <si>
    <t>Ostatní náklady spojené s požadavky objednatele, které jsou uvedeny v jednotlivých článcích smlouvy o dílo, pokud nejsou zahrnuty v soupisech prací</t>
  </si>
  <si>
    <t>559429372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</si>
  <si>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</si>
  <si>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</si>
  <si>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</si>
  <si>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  95 - Různé dokončovací konstrukce a práce pozemních staveb</t>
  </si>
  <si>
    <t>PSV - Práce a dodávky PSV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</si>
  <si>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</si>
  <si>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</si>
  <si>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</si>
  <si>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</si>
  <si>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</si>
  <si>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</si>
  <si>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784 - Dokončovací práce - malby a tapety</t>
  </si>
  <si>
    <t>HSV</t>
  </si>
  <si>
    <t>Práce a dodávky HSV</t>
  </si>
  <si>
    <t>Úpravy povrchů, podlahy a osazování výplní</t>
  </si>
  <si>
    <t>611321141</t>
  </si>
  <si>
    <t>Vápenocementová omítka štuková dvouvrstvá vnitřních stropů rovných nanášená ručně</t>
  </si>
  <si>
    <t>m2</t>
  </si>
  <si>
    <t>CS ÚRS 2016 01</t>
  </si>
  <si>
    <t>-1710939093</t>
  </si>
  <si>
    <t>"chodba 1.NP" 484,76+53,46</t>
  </si>
  <si>
    <t>612142001</t>
  </si>
  <si>
    <t>Potažení vnitřních stěn sklovláknitým pletivem vtlačeným do tenkovrstvé hmoty</t>
  </si>
  <si>
    <t>-1570558321</t>
  </si>
  <si>
    <t>"1.PP, chodba" 484,76+53,46</t>
  </si>
  <si>
    <t>620991121</t>
  </si>
  <si>
    <t>Zakrývání výplní venkovních otvorů před nástřikem plastických maltovin z lešení</t>
  </si>
  <si>
    <t>-1759709664</t>
  </si>
  <si>
    <t>342,0+30,0</t>
  </si>
  <si>
    <t>621211021</t>
  </si>
  <si>
    <t>Montáž kontaktního zateplení vnějších podhledů z polystyrénových desek tl do 120 mm</t>
  </si>
  <si>
    <t>190984511</t>
  </si>
  <si>
    <t>(140,43+140,7+140,4)*1,15</t>
  </si>
  <si>
    <t>M</t>
  </si>
  <si>
    <t>283760370</t>
  </si>
  <si>
    <t>-405025494</t>
  </si>
  <si>
    <t>484,76*1,05 'Přepočtené koeficientem množství</t>
  </si>
  <si>
    <t>621211041</t>
  </si>
  <si>
    <t>Montáž kontaktního zateplení vnějších podhledů z polystyrénových desek tl do 200 mm</t>
  </si>
  <si>
    <t>-2064124909</t>
  </si>
  <si>
    <t>283763850</t>
  </si>
  <si>
    <t>m3</t>
  </si>
  <si>
    <t>-753783446</t>
  </si>
  <si>
    <t>3*0,21 'Přepočtené koeficientem množství</t>
  </si>
  <si>
    <t>621221021</t>
  </si>
  <si>
    <t>Montáž kontaktního zateplení vnějších podhledů z minerální vlny s podélnou orientací  tl do 120 mm</t>
  </si>
  <si>
    <t>468786224</t>
  </si>
  <si>
    <t>"chodba 1.NP" 17,82*3</t>
  </si>
  <si>
    <t>631515270</t>
  </si>
  <si>
    <t>1724163741</t>
  </si>
  <si>
    <t>53,46*1,05 'Přepočtené koeficientem množství</t>
  </si>
  <si>
    <t>622143003</t>
  </si>
  <si>
    <t>Montáž omítkových plastových nebo pozinkovaných rohových profilů s tkaninou</t>
  </si>
  <si>
    <t>m</t>
  </si>
  <si>
    <t>-1013597860</t>
  </si>
  <si>
    <t>(1,6+2,05+1,6)*102</t>
  </si>
  <si>
    <t>(3,6+1,6+3,6)*3</t>
  </si>
  <si>
    <t>Poznámka k položce:
Způsobilé náklady hlavní 15,669+0,825 t = 16,494 t
Způsobilé nklady vedlejší 39,038 + 0,032 = 39,04 t</t>
  </si>
  <si>
    <t>55,534*2 'Přepočtené koeficientem množství</t>
  </si>
  <si>
    <t>55,534*10 'Přepočtené koeficientem množství</t>
  </si>
  <si>
    <t>(2,6+2,1+1,6)*12</t>
  </si>
  <si>
    <t>(2,5+2,05+2,5)*9</t>
  </si>
  <si>
    <t>590515160</t>
  </si>
  <si>
    <t>profil ukončovací 14 mm PVC hrana (délka 3 m)</t>
  </si>
  <si>
    <t>-1158522398</t>
  </si>
  <si>
    <t>700,95*1,1 'Přepočtené koeficientem množství</t>
  </si>
  <si>
    <t>622211011</t>
  </si>
  <si>
    <t>Montáž kontaktního zateplení vnějších stěn z polystyrénových desek tl do 80 mm</t>
  </si>
  <si>
    <t>-1862964976</t>
  </si>
  <si>
    <t>283759330</t>
  </si>
  <si>
    <t>deska fasádní polystyrénová EPS 70 F 1000 x 500 x 50 mm</t>
  </si>
  <si>
    <t>-1066267173</t>
  </si>
  <si>
    <t>Poznámka k položce:
lambda=0,039 [W / m K]</t>
  </si>
  <si>
    <t>75,88*1,05 'Přepočtené koeficientem množství</t>
  </si>
  <si>
    <t>239353360</t>
  </si>
  <si>
    <t>"balkony" 12*0,1*1,5</t>
  </si>
  <si>
    <t>283763610</t>
  </si>
  <si>
    <t>1062035258</t>
  </si>
  <si>
    <t>Poznámka k položce:
lambda=0,035 [W / m K]</t>
  </si>
  <si>
    <t>1,8*1,05 'Přepočtené koeficientem množství</t>
  </si>
  <si>
    <t>622211021</t>
  </si>
  <si>
    <t>Montáž kontaktního zateplení vnějších stěn z polystyrénových desek tl do 120 mm</t>
  </si>
  <si>
    <t>-694907659</t>
  </si>
  <si>
    <t>283760R60</t>
  </si>
  <si>
    <t>fenolická pěna K5 tl.90mm</t>
  </si>
  <si>
    <t>242642551</t>
  </si>
  <si>
    <t>14,4*1,02 'Přepočtené koeficientem množství</t>
  </si>
  <si>
    <t>-617037322</t>
  </si>
  <si>
    <t>137,0*0,7</t>
  </si>
  <si>
    <t>283759380</t>
  </si>
  <si>
    <t>deska fasádní polystyrénová EPS 70 F 1000 x 500 x 100 mm</t>
  </si>
  <si>
    <t>-137638345</t>
  </si>
  <si>
    <t>95,9*1,05 'Přepočtené koeficientem množství</t>
  </si>
  <si>
    <t>622212051</t>
  </si>
  <si>
    <t>Montáž kontaktního zateplení vnějšího ostění hl. špalety do 400 mm z polystyrenu tl do 40 mm</t>
  </si>
  <si>
    <t>1639879660</t>
  </si>
  <si>
    <t>(535+26,4+75,+26,4)</t>
  </si>
  <si>
    <t>283760310</t>
  </si>
  <si>
    <t>-1279968243</t>
  </si>
  <si>
    <t>662,8*0,315 'Přepočtené koeficientem množství</t>
  </si>
  <si>
    <t>622221001</t>
  </si>
  <si>
    <t>Montáž kontaktního zateplení vnějších stěn z minerální vlny s podélnou orientací vláken tl do 40 mm</t>
  </si>
  <si>
    <t>1849970153</t>
  </si>
  <si>
    <t>(25,8+18,6+45)*0,4</t>
  </si>
  <si>
    <t>631515180</t>
  </si>
  <si>
    <t>1026001104</t>
  </si>
  <si>
    <t>35,76*1,05 'Přepočtené koeficientem množství</t>
  </si>
  <si>
    <t>622221011</t>
  </si>
  <si>
    <t>Montáž kontaktního zateplení vnějších stěn z minerální vlny s podélnou orientací vláken tl do 80 mm</t>
  </si>
  <si>
    <t>365467276</t>
  </si>
  <si>
    <t>631515190</t>
  </si>
  <si>
    <t>1463387661</t>
  </si>
  <si>
    <t>3,5*1,05 'Přepočtené koeficientem množství</t>
  </si>
  <si>
    <t>622221021</t>
  </si>
  <si>
    <t>Montáž kontaktního zateplení vnějších stěn z minerální vlny s podélnou orientací vláken tl do 120 mm</t>
  </si>
  <si>
    <t>-712000151</t>
  </si>
  <si>
    <t>6*0,7</t>
  </si>
  <si>
    <t>27</t>
  </si>
  <si>
    <t>-824445782</t>
  </si>
  <si>
    <t>4,2*1,05 'Přepočtené koeficientem množství</t>
  </si>
  <si>
    <t>622221141</t>
  </si>
  <si>
    <t>Montáž kontaktního zateplení vnějších stěn z minerální vlny s kolmou orientací tl do 200 mm</t>
  </si>
  <si>
    <t>-1973938055</t>
  </si>
  <si>
    <t>"ozn 1"</t>
  </si>
  <si>
    <t>2,9+2,9+2,9+8,4+8,4+8,4</t>
  </si>
  <si>
    <t>631515350</t>
  </si>
  <si>
    <t>1820851737</t>
  </si>
  <si>
    <t>33,9*1,05 'Přepočtené koeficientem množství</t>
  </si>
  <si>
    <t>622454R02</t>
  </si>
  <si>
    <t>1550786846</t>
  </si>
  <si>
    <t>"kompletní provedení dle specifikace PD a TZ vč. všech souvisejících prací a dodávek"</t>
  </si>
  <si>
    <t>"dle TP výrobce KZS" (102*2,05*0,3)+(12*1,4*0,3)</t>
  </si>
  <si>
    <t>622454R04</t>
  </si>
  <si>
    <t>Příplatek ke KZS za systémové doplňky a příslušenství</t>
  </si>
  <si>
    <t>2026752559</t>
  </si>
  <si>
    <t>Poznámka k položce:
Zateplovací systém musí být certifikovaný podle ETAG 004 
Zateplovací systém musí být certifikovaný podle Cechu zateplování budov (CZB) v kvalitativní třídě A.
LO-zakládací soklová lišta,LTO-okapnička soklových prvků,LT-nadokenní profil(zpevnění horního ostění oken a dveří):
LPE-parapetní profil,LK lišta-plastový rohový profil s nakašírovanou výztužnou síťovinou,:
dilatační profil stěnový E a V, vč.dvojnásobné penetrace(první čirá,druhá  v odstínu):</t>
  </si>
  <si>
    <t xml:space="preserve">"dle TP konkrétního výrobce KZS + požadavky PD a TZ" </t>
  </si>
  <si>
    <t>-veškeré systémové lišty, rohovníky, profily, zapuštěné kotevní prvky, příslušenství</t>
  </si>
  <si>
    <t>Množství vztaženo na plochu KZS.</t>
  </si>
  <si>
    <t>475,242</t>
  </si>
  <si>
    <t>32</t>
  </si>
  <si>
    <t>622511111</t>
  </si>
  <si>
    <t>Tenkovrstvá akrylátová mozaiková střednězrnná omítka včetně penetrace vnějších stěn</t>
  </si>
  <si>
    <t>-452736553</t>
  </si>
  <si>
    <t>622531021</t>
  </si>
  <si>
    <t>Tenkovrstvá silikonová zrnitá omítka tl. 2,0 mm včetně penetrace vnějších stěn</t>
  </si>
  <si>
    <t>209868088</t>
  </si>
  <si>
    <t>624631R11</t>
  </si>
  <si>
    <t>Vyspravení poškozených spar maltou MVC s disperzí</t>
  </si>
  <si>
    <t>-920779812</t>
  </si>
  <si>
    <t>629101R10</t>
  </si>
  <si>
    <t>Podhled stříkaný PUR pěna 120 mm(součinitel tepelné vodivosti lD=0,037 W/mK) -suterén (požární odolnost REI 30) vč.podprůvlaků</t>
  </si>
  <si>
    <t>-1672006636</t>
  </si>
  <si>
    <t>54,3*1,15</t>
  </si>
  <si>
    <t>632451021</t>
  </si>
  <si>
    <t>Vyrovnávací potěr tl do 20 mm z MC 15 provedený v pásu</t>
  </si>
  <si>
    <t>370377302</t>
  </si>
  <si>
    <t>"parapetní zdivo" 225,9*0,2</t>
  </si>
  <si>
    <t>644941112</t>
  </si>
  <si>
    <t>Osazování ventilačních mřížek velikosti do 300 x 300 mm</t>
  </si>
  <si>
    <t>kus</t>
  </si>
  <si>
    <t>-57547074</t>
  </si>
  <si>
    <t>598162R10</t>
  </si>
  <si>
    <t>1406103686</t>
  </si>
  <si>
    <t>Ostatní konstrukce a práce, bourání</t>
  </si>
  <si>
    <t>941221112</t>
  </si>
  <si>
    <t>Montáž lešení řadového rámového těžkého zatížení do 300 kg/m2 š do 1,2 m v do 25 m</t>
  </si>
  <si>
    <t>-143121630</t>
  </si>
  <si>
    <t>(835+835+193+193)</t>
  </si>
  <si>
    <t>941221211</t>
  </si>
  <si>
    <t>Příplatek k lešení řadovému rámovému těžkému š 1,2 m v do 25 m za první a ZKD den použití</t>
  </si>
  <si>
    <t>-459123062</t>
  </si>
  <si>
    <t>2056*30 'Přepočtené koeficientem množství</t>
  </si>
  <si>
    <t>941221812</t>
  </si>
  <si>
    <t>Demontáž lešení řadového rámového těžkého zatížení do 300 kg/m2 š do 1,2 m v do 25 m</t>
  </si>
  <si>
    <t>-1423751713</t>
  </si>
  <si>
    <t>944511111</t>
  </si>
  <si>
    <t>Montáž ochranné sítě z textilie z umělých vláken</t>
  </si>
  <si>
    <t>-2064252233</t>
  </si>
  <si>
    <t>944511211</t>
  </si>
  <si>
    <t>Příplatek k ochranné síti za první a ZKD den použití</t>
  </si>
  <si>
    <t>72680213</t>
  </si>
  <si>
    <t>944511811</t>
  </si>
  <si>
    <t>Demontáž ochranné sítě z textilie z umělých vláken</t>
  </si>
  <si>
    <t>-577436297</t>
  </si>
  <si>
    <t>944711112</t>
  </si>
  <si>
    <t>Montáž záchytné stříšky š do 2 m</t>
  </si>
  <si>
    <t>866027957</t>
  </si>
  <si>
    <t>2,2*6</t>
  </si>
  <si>
    <t>944711212</t>
  </si>
  <si>
    <t>Příplatek k záchytné stříšce š do 2 m za první a ZKD den použití</t>
  </si>
  <si>
    <t>334944278</t>
  </si>
  <si>
    <t>13,2*30 'Přepočtené koeficientem množství</t>
  </si>
  <si>
    <t>944711812</t>
  </si>
  <si>
    <t>Demontáž záchytné stříšky š do 2 m</t>
  </si>
  <si>
    <t>1092828753</t>
  </si>
  <si>
    <t>952901111</t>
  </si>
  <si>
    <t>Vyčištění budov bytové a občanské výstavby při výšce podlaží do 4 m</t>
  </si>
  <si>
    <t>1730575615</t>
  </si>
  <si>
    <t>(182*3)+(36*3)</t>
  </si>
  <si>
    <t>953321113</t>
  </si>
  <si>
    <t>Vložky do svislých dilatačních spár z minerální plsti tl 50 mm</t>
  </si>
  <si>
    <t>-1817147541</t>
  </si>
  <si>
    <t>976082131</t>
  </si>
  <si>
    <t>448447887</t>
  </si>
  <si>
    <t>978015331</t>
  </si>
  <si>
    <t>Otlučení vnější vápenné nebo vápenocementové vnější omítky stupně členitosti 1 a 2 rozsahu do 20%</t>
  </si>
  <si>
    <t>1477198127</t>
  </si>
  <si>
    <t>"fasáda,sokl"</t>
  </si>
  <si>
    <t>(1258+14,4+75,88+3,5+33,9+95,9+81,62)</t>
  </si>
  <si>
    <t>999281111</t>
  </si>
  <si>
    <t>Přesun hmot pro opravy a údržbu budov v do 25 m</t>
  </si>
  <si>
    <t>t</t>
  </si>
  <si>
    <t>529677809</t>
  </si>
  <si>
    <t>95</t>
  </si>
  <si>
    <t>Různé dokončovací konstrukce a práce pozemních staveb</t>
  </si>
  <si>
    <t>950015R00</t>
  </si>
  <si>
    <t>Provětrávaná fasáda s vodorov.lamelami, rošt z profilů,L nárožní profil,U-zakládací lišta,   ozn.2</t>
  </si>
  <si>
    <t>2083699897</t>
  </si>
  <si>
    <t>vodorov.přílož.latě 30x50mm,ALP-PUR podložky pod nosníky,:</t>
  </si>
  <si>
    <t xml:space="preserve">spojovací materiál,difůzní folie, sítě proti hmyzu,OSB desky na ostění,nadpraží a parapet,spoj.mat,foukaná celulóza tl.200 mm </t>
  </si>
  <si>
    <t>(součinitel tepelné vodivosti lD=0,040 W/mK),65kg/m3,systém provětrávané fasády:</t>
  </si>
  <si>
    <t>(lamely,vnější roh,vnitřní roh,startov.lišta,ukončovací profil,oplech.ostění,nadpraží, spoj.mat.):</t>
  </si>
  <si>
    <t>165+165+462+466</t>
  </si>
  <si>
    <t>950722R00</t>
  </si>
  <si>
    <t xml:space="preserve">Dilatační spáry - řezání, spáry příčné š. 2 - 5 mm </t>
  </si>
  <si>
    <t>2075361092</t>
  </si>
  <si>
    <t>54,4</t>
  </si>
  <si>
    <t>950722R01</t>
  </si>
  <si>
    <t xml:space="preserve">Odstranění střešních poklopů </t>
  </si>
  <si>
    <t>-260338261</t>
  </si>
  <si>
    <t>PSV</t>
  </si>
  <si>
    <t>Práce a dodávky PSV</t>
  </si>
  <si>
    <t>712</t>
  </si>
  <si>
    <t>Povlakové krytiny</t>
  </si>
  <si>
    <t>712311101</t>
  </si>
  <si>
    <t>95-01</t>
  </si>
  <si>
    <t>Budka pro rorýse, dvoukomorová, dřevěná, dle popisu v TZ</t>
  </si>
  <si>
    <t>Provedení povlakové krytiny střech do 10° za studena lakem penetračním nebo asfaltovým</t>
  </si>
  <si>
    <t>-1215475313</t>
  </si>
  <si>
    <t>783,0+143,0</t>
  </si>
  <si>
    <t>111631500</t>
  </si>
  <si>
    <t>lak asfaltový ALP/9 (t) bal 9 kg</t>
  </si>
  <si>
    <t>-1558049941</t>
  </si>
  <si>
    <t>Poznámka k položce:
Spotřeba 0,3-0,4kg/m2 dle povrchu, ředidlo technický benzín</t>
  </si>
  <si>
    <t>926*0,0003 'Přepočtené koeficientem množství</t>
  </si>
  <si>
    <t>712341559</t>
  </si>
  <si>
    <t>Provedení povlakové krytiny střech do 10° pásy NAIP přitavením v plné ploše</t>
  </si>
  <si>
    <t>-1677670005</t>
  </si>
  <si>
    <t>628331R00</t>
  </si>
  <si>
    <t>Dodávka SBS modifikovaného pásu se skleněnými vlákny tl.4,4mm - střecha</t>
  </si>
  <si>
    <t>-1897695502</t>
  </si>
  <si>
    <t>628331R01</t>
  </si>
  <si>
    <t>Dodávka SBS modifikovaného pásu se skleněnými vlákny -přetažení hrany střechy HI pásem</t>
  </si>
  <si>
    <t>1360327254</t>
  </si>
  <si>
    <t>712363115</t>
  </si>
  <si>
    <t>Provedení povlakové krytiny střech do 10° zaizolování prostupů kruhového průřezu D do 300 mm</t>
  </si>
  <si>
    <t>-743967986</t>
  </si>
  <si>
    <t>283000R00</t>
  </si>
  <si>
    <t>systémový detail prostupu - dle specifikace</t>
  </si>
  <si>
    <t>1209165554</t>
  </si>
  <si>
    <t>712909R00</t>
  </si>
  <si>
    <t>Dílčí úpravy a očištění střechy před položením izolace</t>
  </si>
  <si>
    <t>443708346</t>
  </si>
  <si>
    <t>783,0</t>
  </si>
  <si>
    <t>998712203</t>
  </si>
  <si>
    <t>Přesun hmot procentní pro krytiny povlakové v objektech v do 24 m</t>
  </si>
  <si>
    <t>%</t>
  </si>
  <si>
    <t>130307387</t>
  </si>
  <si>
    <t>713</t>
  </si>
  <si>
    <t>Izolace tepelné</t>
  </si>
  <si>
    <t>713141111</t>
  </si>
  <si>
    <t>Montáž izolace tepelné střech plochých lepené asfaltem plně 1 vrstva rohoží, pásů, dílců, desek</t>
  </si>
  <si>
    <t>-1835409700</t>
  </si>
  <si>
    <t>783,0+32,48</t>
  </si>
  <si>
    <t>283722R00</t>
  </si>
  <si>
    <t xml:space="preserve">Dodávka kompletizovaného dílce z EPS polystyénu s asfaltovým pásem tl. 150 mm , typ EPS 150S(součinitel tepelné vodivosti lD=0,035 W/mK) </t>
  </si>
  <si>
    <t>371177121</t>
  </si>
  <si>
    <t>283722R01</t>
  </si>
  <si>
    <t xml:space="preserve">Dodávka kompletizovaného dílce z EPS 150S polystyénu s asfaltovým pásem tl. 100 mm (součinitel tepelné vodivosti lD=0,035 W/mK) </t>
  </si>
  <si>
    <t>-1160697911</t>
  </si>
  <si>
    <t>713141121</t>
  </si>
  <si>
    <t>Montáž izolace tepelné střech plochých lepené asfaltem bodově 1 vrstva rohoží, pásů, dílců, desek</t>
  </si>
  <si>
    <t>337569986</t>
  </si>
  <si>
    <t>"spádové vrstvy" 783,0</t>
  </si>
  <si>
    <t>283759R00</t>
  </si>
  <si>
    <t xml:space="preserve">Dodávka pěnového polystyrénu EPS 150S ve spádu 60-160mm (součinitel tepelné vodivosti lD=0,035 W/mK) </t>
  </si>
  <si>
    <t>-1381471354</t>
  </si>
  <si>
    <t>713191R01</t>
  </si>
  <si>
    <t xml:space="preserve">Doplnění střechy izolací EPS 150S tl.310 mm po odstranění stáv.komínů, (součinitel tepelné vodivosti lD=0,035 W/mK) </t>
  </si>
  <si>
    <t>-883878393</t>
  </si>
  <si>
    <t>9*0,7*1,1</t>
  </si>
  <si>
    <t>998713203</t>
  </si>
  <si>
    <t>Přesun hmot procentní pro izolace tepelné v objektech v do 24 m</t>
  </si>
  <si>
    <t>1487731286</t>
  </si>
  <si>
    <t>721</t>
  </si>
  <si>
    <t>Zdravotechnika - vnitřní kanalizace</t>
  </si>
  <si>
    <t>721210823</t>
  </si>
  <si>
    <t>Demontáž vpustí střešních DN 125</t>
  </si>
  <si>
    <t>954242982</t>
  </si>
  <si>
    <t>721234R01</t>
  </si>
  <si>
    <t xml:space="preserve">Vtok střešní  pro plochou střechu zateplený </t>
  </si>
  <si>
    <t>-225772157</t>
  </si>
  <si>
    <t>3,0</t>
  </si>
  <si>
    <t>998721202</t>
  </si>
  <si>
    <t>Přesun hmot procentní pro vnitřní kanalizace v objektech v do 12 m</t>
  </si>
  <si>
    <t>244773548</t>
  </si>
  <si>
    <t>764</t>
  </si>
  <si>
    <t>Konstrukce klempířské</t>
  </si>
  <si>
    <t>764002851</t>
  </si>
  <si>
    <t>Demontáž oplechování parapetů do suti</t>
  </si>
  <si>
    <t>-779191575</t>
  </si>
  <si>
    <t>Poznámka k položce:
Demontáž klempířských konstrukcí oplechování parapetů do suti - rš 100-330 mm</t>
  </si>
  <si>
    <t>764002871</t>
  </si>
  <si>
    <t>Demontáž lemování zdí do suti</t>
  </si>
  <si>
    <t>-1550846706</t>
  </si>
  <si>
    <t>Poznámka k položce:
Demontáž klempířských konstrukcí lemování zdí do suti - rš 330-500 mm</t>
  </si>
  <si>
    <t>764491R11</t>
  </si>
  <si>
    <t xml:space="preserve">Demontáž stávajících komínků </t>
  </si>
  <si>
    <t>426592477</t>
  </si>
  <si>
    <t>9,0</t>
  </si>
  <si>
    <t>764510480R00</t>
  </si>
  <si>
    <t>Oplechování parapetů včetně rohů Ti Zn, rš 550 mm K1</t>
  </si>
  <si>
    <t>-453062501</t>
  </si>
  <si>
    <t>"K1" 209,10*1,05</t>
  </si>
  <si>
    <t>764510450RT2</t>
  </si>
  <si>
    <t>Oplechování parapetů včetně rohů Ti Zn, rš 400 mm K2</t>
  </si>
  <si>
    <t>-638069562</t>
  </si>
  <si>
    <t>"K2" 15,6*1,05</t>
  </si>
  <si>
    <t>764510440RT2</t>
  </si>
  <si>
    <t>Oplechování parapetů včetně rohů Ti Zn, rš 250 mm K3</t>
  </si>
  <si>
    <t>-814115770</t>
  </si>
  <si>
    <t>"K3" 34,8*1,05</t>
  </si>
  <si>
    <t>764171011RX</t>
  </si>
  <si>
    <t>1385183479</t>
  </si>
  <si>
    <t>"K5" 27,6*1,05</t>
  </si>
  <si>
    <t>764530449RX</t>
  </si>
  <si>
    <t>Oplechování zdí z pozink. plechu-oplechování okraje střechy K6 včetně kotvení, rš. 1000mm</t>
  </si>
  <si>
    <t>1354315208</t>
  </si>
  <si>
    <t>"K6" 143*1,05</t>
  </si>
  <si>
    <t>764530440R00</t>
  </si>
  <si>
    <t>Oplechování zdí z Ti Zn plechu, rš 510 mm atika K7</t>
  </si>
  <si>
    <t>-434411624</t>
  </si>
  <si>
    <t>"K7" 46,4*1,05</t>
  </si>
  <si>
    <t>764991110RX</t>
  </si>
  <si>
    <t>Dodávka a montáž odvětrávacích komínků -K8</t>
  </si>
  <si>
    <t>-1405358626</t>
  </si>
  <si>
    <t>Pol__97</t>
  </si>
  <si>
    <t>Přitlačna krycí lišta z TiZn plechu zdí, rš 120 mm K14</t>
  </si>
  <si>
    <t>-1706843024</t>
  </si>
  <si>
    <t>18*3,8</t>
  </si>
  <si>
    <t>998764202</t>
  </si>
  <si>
    <t>Přesun hmot procentní pro konstrukce klempířské v objektech v do 12 m</t>
  </si>
  <si>
    <t>8103417</t>
  </si>
  <si>
    <t>766</t>
  </si>
  <si>
    <t>Konstrukce truhlářské</t>
  </si>
  <si>
    <t>766101R00</t>
  </si>
  <si>
    <t>Silikonování spár pod parapety</t>
  </si>
  <si>
    <t>-638909939</t>
  </si>
  <si>
    <t>39,0</t>
  </si>
  <si>
    <t>998766202</t>
  </si>
  <si>
    <t>Přesun hmot procentní pro konstrukce truhlářské v objektech v do 12 m</t>
  </si>
  <si>
    <t>-334368971</t>
  </si>
  <si>
    <t>767</t>
  </si>
  <si>
    <t>Konstrukce zámečnické</t>
  </si>
  <si>
    <t>767991R01</t>
  </si>
  <si>
    <t>Úprava střeš. výlezu,výměna poklopu 1800x2100 mm, oplechování, zateplení - ozn. Z1 (betonáž, omítky, výztuž, zateplený poklop)</t>
  </si>
  <si>
    <t>-71233952</t>
  </si>
  <si>
    <t>998767202</t>
  </si>
  <si>
    <t>Přesun hmot procentní pro zámečnické konstrukce v objektech v do 12 m</t>
  </si>
  <si>
    <t>-1765537617</t>
  </si>
  <si>
    <t>784</t>
  </si>
  <si>
    <t>Dokončovací práce - malby a tapety</t>
  </si>
  <si>
    <t>784221101</t>
  </si>
  <si>
    <t>Dvojnásobné bílé malby  ze směsí za sucha dobře otěruvzdorných v místnostech do 3,80 m</t>
  </si>
  <si>
    <t>-2008030036</t>
  </si>
  <si>
    <t>Poznámka k položce:
Malba tekutá bilý nátěr klasického typu vysoce propustny pro vodní páry,suspenze kaolinu a křídy,</t>
  </si>
  <si>
    <t xml:space="preserve">    1 - Zemní práce</t>
  </si>
  <si>
    <t xml:space="preserve">    4 - Vodorovné konstrukce</t>
  </si>
  <si>
    <t xml:space="preserve">    5 - Komunikace pozemní</t>
  </si>
  <si>
    <t xml:space="preserve">    711 - Izolace proti vodě, vlhkosti a plynům</t>
  </si>
  <si>
    <t xml:space="preserve">    730 - Ústřední vytápění</t>
  </si>
  <si>
    <t xml:space="preserve">    771 - Podlahy z dlaždic</t>
  </si>
  <si>
    <t xml:space="preserve">    783 - Dokončovací práce - nátěry</t>
  </si>
  <si>
    <t>Zemní práce</t>
  </si>
  <si>
    <t>113106121</t>
  </si>
  <si>
    <t>Rozebrání dlažeb komunikací pro pěší z betonových nebo kamenných dlaždic</t>
  </si>
  <si>
    <t>-1677930788</t>
  </si>
  <si>
    <t>0,5*127,5</t>
  </si>
  <si>
    <t>113107112</t>
  </si>
  <si>
    <t>Odstranění podkladu pl do 50 m2 z kameniva těženého tl 200 mm</t>
  </si>
  <si>
    <t>-1744870466</t>
  </si>
  <si>
    <t>181411131</t>
  </si>
  <si>
    <t>Založení parkového trávníku výsevem plochy do 1000 m2 v rovině a ve svahu do 1:5</t>
  </si>
  <si>
    <t>-2044457226</t>
  </si>
  <si>
    <t>005724100</t>
  </si>
  <si>
    <t>osivo směs travní parková</t>
  </si>
  <si>
    <t>kg</t>
  </si>
  <si>
    <t>819656618</t>
  </si>
  <si>
    <t>110*0,025 'Přepočtené koeficientem množství</t>
  </si>
  <si>
    <t>181951101</t>
  </si>
  <si>
    <t>Úprava pláně v hornině tř. 1 až 4 bez zhutnění</t>
  </si>
  <si>
    <t>282608323</t>
  </si>
  <si>
    <t>"okapový chodník" 0,5*127,5</t>
  </si>
  <si>
    <t>Vodorovné konstrukce</t>
  </si>
  <si>
    <t>451572111</t>
  </si>
  <si>
    <t>Lože pod potrubí otevřený výkop z kameniva drobného těženého</t>
  </si>
  <si>
    <t>1712013954</t>
  </si>
  <si>
    <t>Komunikace pozemní</t>
  </si>
  <si>
    <t>596811121</t>
  </si>
  <si>
    <t>Kladení betonové dlažby komunikací pro pěší do lože z kameniva vel do 0,09 m2 plochy do 100 m2</t>
  </si>
  <si>
    <t>1889613593</t>
  </si>
  <si>
    <t>592453R00</t>
  </si>
  <si>
    <t>dlažba desková betonová hladká tl. 50 mm přírodní</t>
  </si>
  <si>
    <t>-212457841</t>
  </si>
  <si>
    <t>63,75*1,1 'Přepočtené koeficientem množství</t>
  </si>
  <si>
    <t>621531021</t>
  </si>
  <si>
    <t>Tenkovrstvá silikonová zrnitá omítka tl. 2,0 mm včetně penetrace vnějších podhledů</t>
  </si>
  <si>
    <t>2013782062</t>
  </si>
  <si>
    <t>"balkony - ozn. 5" 12*4,5</t>
  </si>
  <si>
    <t>622142001</t>
  </si>
  <si>
    <t>Potažení vnějších stěn sklovláknitým pletivem vtlačeným do tenkovrstvé hmoty</t>
  </si>
  <si>
    <t>-1721930903</t>
  </si>
  <si>
    <t>"sokl" 81,62</t>
  </si>
  <si>
    <t>"balkony" 54,0</t>
  </si>
  <si>
    <t>622325102</t>
  </si>
  <si>
    <t>Oprava vnější vápenné nebo vápenocementové hladké omítky složitosti 1 stěn v rozsahu do 30%</t>
  </si>
  <si>
    <t>1308793482</t>
  </si>
  <si>
    <t>622335102</t>
  </si>
  <si>
    <t>Oprava cementové hladké omítky vnějších stěn v rozsahu do 30%</t>
  </si>
  <si>
    <t>1461246173</t>
  </si>
  <si>
    <t>"balkony" 36,0</t>
  </si>
  <si>
    <t>622511121</t>
  </si>
  <si>
    <t>Tenkovrstvá akrylátová mozaiková hrubozrnná omítka včetně penetrace vnějších stěn</t>
  </si>
  <si>
    <t>-1056095839</t>
  </si>
  <si>
    <t>632451421</t>
  </si>
  <si>
    <t>Doplnění cementového potěru hlazeného pl do 1 m2 tl do 20 mm</t>
  </si>
  <si>
    <t>-911894282</t>
  </si>
  <si>
    <t>"oprava balkonové desky" 25,08</t>
  </si>
  <si>
    <t>632455R00</t>
  </si>
  <si>
    <t>polystyren extrudovaný  XPS III - (S,G,NF,) - 1250 x 600 mm, tl.200mm</t>
  </si>
  <si>
    <t>Dodávka+montáž hromosvodu, včetně revize</t>
  </si>
  <si>
    <t xml:space="preserve">Mřížka  ventilační plastová vč.prodloužení 300x200mm </t>
  </si>
  <si>
    <t>ozn. 6 -  7,64+7,64+31,4+29,2</t>
  </si>
  <si>
    <t>ozn.7  -  3,5</t>
  </si>
  <si>
    <t>ozn. 10  -  0,5*6</t>
  </si>
  <si>
    <t>ozn.4  -  12*1,2</t>
  </si>
  <si>
    <t>Odstranění předmětů z fasády, ev.zpětná montáž vč.nastavov.kotevních prvků</t>
  </si>
  <si>
    <t>Ukončovací balkónový Al "T"- profil s krátkou okapničkou K5</t>
  </si>
  <si>
    <t>Podlahový koutový profil na balkóně</t>
  </si>
  <si>
    <t>-1754110968</t>
  </si>
  <si>
    <t>"komletní provedení dle specifikace PD a TZ vč. všech souvisejících prací a dodávek"</t>
  </si>
  <si>
    <t>"dodávky a montáže" 36,0</t>
  </si>
  <si>
    <t>962032641</t>
  </si>
  <si>
    <t>Bourání zdiva komínového nad střechou z cihel na MC</t>
  </si>
  <si>
    <t>572995087</t>
  </si>
  <si>
    <t>965046111</t>
  </si>
  <si>
    <t>Broušení stávajících betonových podlah úběr do 3 mm</t>
  </si>
  <si>
    <t>-883201970</t>
  </si>
  <si>
    <t>965046119</t>
  </si>
  <si>
    <t>Příplatek k broušení stávajících betonových podlah za každý další 1 mm úběru</t>
  </si>
  <si>
    <t>-1547676900</t>
  </si>
  <si>
    <t>22,8*2 'Přepočtené koeficientem množství</t>
  </si>
  <si>
    <t>965081212</t>
  </si>
  <si>
    <t>Bourání podlah z dlaždic keramických nebo xylolitových tl do 10 mm plochy do 1 m2</t>
  </si>
  <si>
    <t>-516199565</t>
  </si>
  <si>
    <t>"terasy, vstupní schodiště" 22,8</t>
  </si>
  <si>
    <t>985311R15</t>
  </si>
  <si>
    <t>Sanace balkonů-ošetření výztuže,penetrace,stříkaný beton, impregnace</t>
  </si>
  <si>
    <t>1962864182</t>
  </si>
  <si>
    <t>12*1,9</t>
  </si>
  <si>
    <t>CS ÚRS 2010 02</t>
  </si>
  <si>
    <t>950722R02</t>
  </si>
  <si>
    <t>Demontáž zátěže anténní trojnožky a zpět.montáž vč.výměny bet.zátěže a ochranného HI pásu</t>
  </si>
  <si>
    <t>-1552613860</t>
  </si>
  <si>
    <t>950722R03</t>
  </si>
  <si>
    <t>HZS</t>
  </si>
  <si>
    <t>1841843321</t>
  </si>
  <si>
    <t xml:space="preserve">Poznámka k položce:
(antény,svítidla,satelity,sušáky,ozn.tabule: 
zvonková tabla,kamery): 
</t>
  </si>
  <si>
    <t>22,0</t>
  </si>
  <si>
    <t>950722R04</t>
  </si>
  <si>
    <t xml:space="preserve">Odstranění pozůstatků stávající PVC fasády </t>
  </si>
  <si>
    <t>-262131431</t>
  </si>
  <si>
    <t>316,0</t>
  </si>
  <si>
    <t>997</t>
  </si>
  <si>
    <t>Přesun sutě</t>
  </si>
  <si>
    <t>997013216</t>
  </si>
  <si>
    <t>Vnitrostaveništní doprava suti a vybouraných hmot pro budovy v do 21 m ručně</t>
  </si>
  <si>
    <t>-867022796</t>
  </si>
  <si>
    <t>997013219</t>
  </si>
  <si>
    <t>Příplatek k vnitrostaveništní dopravě suti a vybouraných hmot za zvětšenou dopravu suti ZKD 10 m</t>
  </si>
  <si>
    <t>-2032747633</t>
  </si>
  <si>
    <t>997013R31</t>
  </si>
  <si>
    <t>Poplatek za uložení stavebního odpadu, bez rozlišení, na skládce (skládkovné)</t>
  </si>
  <si>
    <t>1240242144</t>
  </si>
  <si>
    <t>997211111</t>
  </si>
  <si>
    <t>Svislá doprava suti na v 3,5 m</t>
  </si>
  <si>
    <t>993247087</t>
  </si>
  <si>
    <t>997211119</t>
  </si>
  <si>
    <t>Příplatek ZKD 3,5 m výšky u svislé dopravy suti</t>
  </si>
  <si>
    <t>-515776967</t>
  </si>
  <si>
    <t>997321511</t>
  </si>
  <si>
    <t>Vodorovná doprava suti a vybouraných hmot po suchu do 1 km</t>
  </si>
  <si>
    <t>65692720</t>
  </si>
  <si>
    <t>997321519</t>
  </si>
  <si>
    <t>Příplatek ZKD 1km vodorovné dopravy suti a vybouraných hmot po suchu</t>
  </si>
  <si>
    <t>-1810939249</t>
  </si>
  <si>
    <t>997321611</t>
  </si>
  <si>
    <t>Nakládání nebo překládání suti a vybouraných hmot</t>
  </si>
  <si>
    <t>1366590531</t>
  </si>
  <si>
    <t>711</t>
  </si>
  <si>
    <t>Izolace proti vodě, vlhkosti a plynům</t>
  </si>
  <si>
    <t>711112001</t>
  </si>
  <si>
    <t>Provedení izolace proti zemní vlhkosti svislé za studena nátěrem penetračním</t>
  </si>
  <si>
    <t>-1893591560</t>
  </si>
  <si>
    <t>6,3*12*0,15</t>
  </si>
  <si>
    <t>2096901025</t>
  </si>
  <si>
    <t>11,34*0,00035 'Přepočtené koeficientem množství</t>
  </si>
  <si>
    <t>711142559</t>
  </si>
  <si>
    <t>Provedení izolace proti zemní vlhkosti pásy přitavením svislé NAIP</t>
  </si>
  <si>
    <t>-398770639</t>
  </si>
  <si>
    <t>628361R00</t>
  </si>
  <si>
    <t>pás izolační - specifikace dle PD a TZ</t>
  </si>
  <si>
    <t>-378608979</t>
  </si>
  <si>
    <t>11,34*1,2 'Přepočtené koeficientem množství</t>
  </si>
  <si>
    <t>711199097</t>
  </si>
  <si>
    <t>Příplatek k izolacím proti zemní vlhkosti za plochu do 10 m2 pásy přitavením NAIP nebo termoplasty</t>
  </si>
  <si>
    <t>-1223606234</t>
  </si>
  <si>
    <t>711401R11</t>
  </si>
  <si>
    <t xml:space="preserve">Hydroizolační stěrka těs.hmot +pokladka </t>
  </si>
  <si>
    <t>1565361974</t>
  </si>
  <si>
    <t>25,08</t>
  </si>
  <si>
    <t>998711203</t>
  </si>
  <si>
    <t>Přesun hmot procentní pro izolace proti vodě, vlhkosti a plynům v objektech v do 60 m</t>
  </si>
  <si>
    <t>2063317919</t>
  </si>
  <si>
    <t>730</t>
  </si>
  <si>
    <t>Ústřední vytápění</t>
  </si>
  <si>
    <t>799015R01</t>
  </si>
  <si>
    <t>Provedení hydraulické zkoušky otopné soustavy včetně vyhotovení protokolu o zkoušce.</t>
  </si>
  <si>
    <t>722950422</t>
  </si>
  <si>
    <t>18,0</t>
  </si>
  <si>
    <t>764510R01</t>
  </si>
  <si>
    <t>Oplechování zdí z Ti Zn plechu, rš 350 mm balkonová zídka- K4</t>
  </si>
  <si>
    <t>-1486293258</t>
  </si>
  <si>
    <t>"K4" 14,4*1,05</t>
  </si>
  <si>
    <t>764510R02</t>
  </si>
  <si>
    <t xml:space="preserve">Dodávka a montáž systémové dilatace K15 ( PVC-OD) </t>
  </si>
  <si>
    <t>1174852347</t>
  </si>
  <si>
    <t>4,4</t>
  </si>
  <si>
    <t>766101R01</t>
  </si>
  <si>
    <t>Silikonování spár na balkonech</t>
  </si>
  <si>
    <t>1516182501</t>
  </si>
  <si>
    <t>25,2</t>
  </si>
  <si>
    <t>767991R11</t>
  </si>
  <si>
    <t xml:space="preserve">Demontáž, úprava a zpětná montáž kov.atyp.kcí do 100 kg - sklep.mříže - Z6 </t>
  </si>
  <si>
    <t>-1547566817</t>
  </si>
  <si>
    <t>24,0</t>
  </si>
  <si>
    <t>767991R12</t>
  </si>
  <si>
    <t>Demontáž, úprava a zpětná montáž kov.atyp.kcí do 100 kg - balkonové zábradlí - Z5</t>
  </si>
  <si>
    <t>-837465037</t>
  </si>
  <si>
    <t>12,0</t>
  </si>
  <si>
    <t>767991R13</t>
  </si>
  <si>
    <t>Mont.ocel.výrobků pro venkovní zábradlí balkonů jakl 40/40/3 mm, P5/100/100 mm - Z5</t>
  </si>
  <si>
    <t>981632535</t>
  </si>
  <si>
    <t>231,6</t>
  </si>
  <si>
    <t>553900</t>
  </si>
  <si>
    <t xml:space="preserve">Dodávka pro venkovní zábradlí balkonové - Z5 </t>
  </si>
  <si>
    <t>1557192416</t>
  </si>
  <si>
    <t>771</t>
  </si>
  <si>
    <t>Podlahy z dlaždic</t>
  </si>
  <si>
    <t>771474114</t>
  </si>
  <si>
    <t>Montáž soklíků z dlaždic keramických rovných flexibilní lepidlo v do 150 mm</t>
  </si>
  <si>
    <t>-1348517518</t>
  </si>
  <si>
    <t>"balkon" 3,5*12</t>
  </si>
  <si>
    <t>597613R20</t>
  </si>
  <si>
    <t>sokl - podlahy keramické v = 100 mm - specifikace dle PD a TZ</t>
  </si>
  <si>
    <t>-1105204112</t>
  </si>
  <si>
    <t>42*1,1 'Přepočtené koeficientem množství</t>
  </si>
  <si>
    <t>7715741R1</t>
  </si>
  <si>
    <t xml:space="preserve">Montáž podlah keramických protiskluzných mrazuvzdorných lepených flexibilním lepidlem </t>
  </si>
  <si>
    <t>1572407413</t>
  </si>
  <si>
    <t>-pokládka keramické dlažby vč. dodávky lepícího tmelu a spárovací hmoty</t>
  </si>
  <si>
    <t>1,9*12</t>
  </si>
  <si>
    <t>597610002</t>
  </si>
  <si>
    <t xml:space="preserve">dodávka keramické dlažby mrazuvzdorné tl. min 9 mm (protiskluznost Rx - dle specifikace), dilatačních a přechodových lišt, příslušenství - dle specifikace PD a TZ </t>
  </si>
  <si>
    <t>-554945067</t>
  </si>
  <si>
    <t>771579196</t>
  </si>
  <si>
    <t>Příplatek k montáž podlah keramických za spárování tmelem dvousložkovým</t>
  </si>
  <si>
    <t>-1801521932</t>
  </si>
  <si>
    <t>771591111</t>
  </si>
  <si>
    <t>Podlahy penetrace podkladu</t>
  </si>
  <si>
    <t>354737885</t>
  </si>
  <si>
    <t>998771202</t>
  </si>
  <si>
    <t>Přesun hmot procentní pro podlahy z dlaždic v objektech v do 12 m</t>
  </si>
  <si>
    <t>-1255646029</t>
  </si>
  <si>
    <t>783</t>
  </si>
  <si>
    <t>Dokončovací práce - nátěry</t>
  </si>
  <si>
    <t>783201821</t>
  </si>
  <si>
    <t xml:space="preserve">Odstranění nátěrů ze zámečnických konstrukcí </t>
  </si>
  <si>
    <t>CS ÚRS 2015 02</t>
  </si>
  <si>
    <t>-1159961239</t>
  </si>
  <si>
    <t>783221122</t>
  </si>
  <si>
    <t>Nátěry syntetické KDK barva dražší matný povrch 1x antikorozní, 1x základní, 2x email</t>
  </si>
  <si>
    <t>819729713</t>
  </si>
  <si>
    <t>799 - Ostatní</t>
  </si>
  <si>
    <t>M21 - Elektromontáže</t>
  </si>
  <si>
    <t>M211 - Hromosvod</t>
  </si>
  <si>
    <t>799</t>
  </si>
  <si>
    <t>Ostatní</t>
  </si>
  <si>
    <t>79901</t>
  </si>
  <si>
    <t>Nepředvídané práce při opravách</t>
  </si>
  <si>
    <t>kpl</t>
  </si>
  <si>
    <t>884741872</t>
  </si>
  <si>
    <t>79902</t>
  </si>
  <si>
    <t>D+M venkovních sušáků do oken dl.1900 mm-P3</t>
  </si>
  <si>
    <t>-1122838326</t>
  </si>
  <si>
    <t>79904</t>
  </si>
  <si>
    <t>D+M venkovních sušáků na balkon dl.2000 mm-P4</t>
  </si>
  <si>
    <t>660118461</t>
  </si>
  <si>
    <t>79905</t>
  </si>
  <si>
    <t>D+M venkovních prosklených stříšek P5 - 800x1800mm</t>
  </si>
  <si>
    <t>-1720704224</t>
  </si>
  <si>
    <t>79906</t>
  </si>
  <si>
    <t>D+M koaxiální kabel od satelitů, výměna za nové delší kusy,zapojení, zprovoznění, včetně dodávky nového kotvení pro satelity</t>
  </si>
  <si>
    <t>-1642598113</t>
  </si>
  <si>
    <t>79907</t>
  </si>
  <si>
    <t>D+M venkovních prosklených stříšek nad vstupem P10 2100x1000mm + 2100x150mm doplněk</t>
  </si>
  <si>
    <t>-1947637356</t>
  </si>
  <si>
    <t>M21</t>
  </si>
  <si>
    <t>Elektromontáže</t>
  </si>
  <si>
    <t>21001</t>
  </si>
  <si>
    <t>Elektroinstalace-přesunutí kabeláže pod zateplov. systém</t>
  </si>
  <si>
    <t>385718315</t>
  </si>
  <si>
    <t>21002</t>
  </si>
  <si>
    <t>Elektroinstalace-nové rozvody venkov.osvětlení, nové osvětl.nad vstupy</t>
  </si>
  <si>
    <t>1442960378</t>
  </si>
  <si>
    <t>21003</t>
  </si>
  <si>
    <t>Elektroinstalace-revize</t>
  </si>
  <si>
    <t>-619094531</t>
  </si>
  <si>
    <t>21004</t>
  </si>
  <si>
    <t>SLP domácí telefony - viz. samostatný rozpočet</t>
  </si>
  <si>
    <t>1378768713</t>
  </si>
  <si>
    <t>M211</t>
  </si>
  <si>
    <t>Hromosvod</t>
  </si>
  <si>
    <t>2111010RX</t>
  </si>
  <si>
    <t>703868000</t>
  </si>
  <si>
    <t>2111011RX</t>
  </si>
  <si>
    <t>Dodávka+montáž kotev.prvků hromosvodu</t>
  </si>
  <si>
    <t>1396694168</t>
  </si>
  <si>
    <t>2111012RX</t>
  </si>
  <si>
    <t>Demontáž stávajícího hromosvodu</t>
  </si>
  <si>
    <t>-1545426524</t>
  </si>
  <si>
    <t>1) Rekapitulace stavby</t>
  </si>
  <si>
    <t>2) Rekapitulace objektů stavby a soupisů prací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</si>
  <si>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</si>
  <si>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</si>
  <si>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</si>
  <si>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</si>
  <si>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</si>
  <si>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</si>
  <si>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</si>
  <si>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</si>
  <si>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t>Poznámka k položce: balkony
Demontáž klempířských konstrukcí lemování zdí do suti - rš 330-500 mm</t>
  </si>
  <si>
    <t>polystyren extrudovaný XPS III - (S,G,NF,) - 1250 x 600 x 30 mm</t>
  </si>
  <si>
    <t xml:space="preserve">deska minerální izolační NF tl. 200 mm (součinitel tepelné vodivosti lD=0,035 W/mK) 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</si>
  <si>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</si>
  <si>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</si>
  <si>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</si>
  <si>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</si>
  <si>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</si>
  <si>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</si>
  <si>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</si>
  <si>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</si>
  <si>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</si>
  <si>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</si>
  <si>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</si>
  <si>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</si>
  <si>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</si>
  <si>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</si>
  <si>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</si>
  <si>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</si>
  <si>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</si>
  <si>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</si>
  <si>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</si>
  <si>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</si>
  <si>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</si>
  <si>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</si>
  <si>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</si>
  <si>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</si>
  <si>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</si>
  <si>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</si>
  <si>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</si>
  <si>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</si>
  <si>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</si>
  <si>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</si>
  <si>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</si>
  <si>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</si>
  <si>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</si>
  <si>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</si>
  <si>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</si>
  <si>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</si>
  <si>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</si>
  <si>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</si>
  <si>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</si>
  <si>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</si>
  <si>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</si>
  <si>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</si>
  <si>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</si>
  <si>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</si>
  <si>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</si>
  <si>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</si>
  <si>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</si>
  <si>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</si>
  <si>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</si>
  <si>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</si>
  <si>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</si>
  <si>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</si>
  <si>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</si>
  <si>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</si>
  <si>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</si>
  <si>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</si>
  <si>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</si>
  <si>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</si>
  <si>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</si>
  <si>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</si>
  <si>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</si>
  <si>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</si>
  <si>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</si>
  <si>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</si>
  <si>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</si>
  <si>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</si>
  <si>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</si>
  <si>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</si>
  <si>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</si>
  <si>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</si>
  <si>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</si>
  <si>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</si>
  <si>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</si>
  <si>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</si>
  <si>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</si>
  <si>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</si>
  <si>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</si>
  <si>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</si>
  <si>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</si>
  <si>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</si>
  <si>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</si>
  <si>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</si>
  <si>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</si>
  <si>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</si>
  <si>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Náklady soupisu celkem - hlavní způsobilé výdaje celkem</t>
  </si>
  <si>
    <t>Cena celkem [CZK] bez DPH</t>
  </si>
  <si>
    <t>D.1.1.2 - Architektonicko stavební řešení - způsobilé výdaje na vedlejší aktivity projektu</t>
  </si>
  <si>
    <t>Snížení energetické náročnosti budov na ulici Fráni Šrámka 2457/28, 2458/30 a 2459/32 v Ostravě - Mariánských Horách</t>
  </si>
  <si>
    <t xml:space="preserve">      997 - Přesun sutě</t>
  </si>
  <si>
    <t>Vedlejší způsobilé náklady</t>
  </si>
  <si>
    <t>Hlavní způsobilé výdaje</t>
  </si>
  <si>
    <t>Nezpůsobilé výdaje část 1</t>
  </si>
  <si>
    <t>Nezpůsobilé výdaje část 2</t>
  </si>
  <si>
    <t xml:space="preserve">VRN - Nezpůsobilé výdaje 1.část </t>
  </si>
  <si>
    <t>D.1.1.1 - Architektonicko stavební řešení - hlavní způsobilé výdaje</t>
  </si>
  <si>
    <t>D.1.1.3 - Architektonicko stavební řešení - nezpůsobilé výdaje 2.část</t>
  </si>
  <si>
    <t>{c1eb18da-877c-4acb-a17c-22e3c3656683}</t>
  </si>
  <si>
    <t xml:space="preserve">    2 - Zakládání</t>
  </si>
  <si>
    <t xml:space="preserve">    5 - Komunikace</t>
  </si>
  <si>
    <t xml:space="preserve">    61 - Úpravy povrchů vnitřní</t>
  </si>
  <si>
    <t xml:space="preserve">    8 - Trubní vedení</t>
  </si>
  <si>
    <t xml:space="preserve">    997 - Přesun sutě</t>
  </si>
  <si>
    <t xml:space="preserve">    998 - Přesun hmot</t>
  </si>
  <si>
    <t xml:space="preserve">    783 - Nátěry</t>
  </si>
  <si>
    <t>122201109</t>
  </si>
  <si>
    <t>Příplatek za lepivost u odkopávek v hornině tř. 1 až 3</t>
  </si>
  <si>
    <t>284+56,4</t>
  </si>
  <si>
    <t>61</t>
  </si>
  <si>
    <t>171201201</t>
  </si>
  <si>
    <t>Uložení sypaniny na skládky</t>
  </si>
  <si>
    <t>-958455193</t>
  </si>
  <si>
    <t>64,6</t>
  </si>
  <si>
    <t>171201211</t>
  </si>
  <si>
    <t>Poplatek za uložení odpadu ze sypaniny na skládce (skládkovné)</t>
  </si>
  <si>
    <t>1312213530</t>
  </si>
  <si>
    <t>64,6*1,67</t>
  </si>
  <si>
    <t>758679661</t>
  </si>
  <si>
    <t>150</t>
  </si>
  <si>
    <t>904731353</t>
  </si>
  <si>
    <t>150*0,015 'Přepočtené koeficientem množství</t>
  </si>
  <si>
    <t>182303111</t>
  </si>
  <si>
    <t>Doplnění zeminy nebo substrátu na travnatých plochách tl 50 mm rovina v rovinně a svahu do 1:5</t>
  </si>
  <si>
    <t>-2047493154</t>
  </si>
  <si>
    <t>103715000</t>
  </si>
  <si>
    <t>substrát pro trávníky A  VL</t>
  </si>
  <si>
    <t>550595563</t>
  </si>
  <si>
    <t>150*0,058 'Přepočtené koeficientem množství</t>
  </si>
  <si>
    <t>132212201</t>
  </si>
  <si>
    <t>Hloubení rýh š přes 600 do 2000 mm ručním nebo pneum nářadím v soudržných horninách tř. 3</t>
  </si>
  <si>
    <t>411878596</t>
  </si>
  <si>
    <t>284</t>
  </si>
  <si>
    <t>Mezisoučet</t>
  </si>
  <si>
    <t>131201201</t>
  </si>
  <si>
    <t>Hloubení jam zapažených v hornině tř. 3 objemu do 100 m3</t>
  </si>
  <si>
    <t>726152770</t>
  </si>
  <si>
    <t>28,2*2</t>
  </si>
  <si>
    <t>151101102</t>
  </si>
  <si>
    <t>Zřízení příložného pažení a rozepření stěn rýh hl do 4 m</t>
  </si>
  <si>
    <t>991418267</t>
  </si>
  <si>
    <t>142,0*2</t>
  </si>
  <si>
    <t>151101112</t>
  </si>
  <si>
    <t>Odstranění příložného pažení a rozepření stěn rýh hl do 4 m</t>
  </si>
  <si>
    <t>101216</t>
  </si>
  <si>
    <t>151101201</t>
  </si>
  <si>
    <t>Zřízení příložného pažení stěn výkopu hl do 4 m</t>
  </si>
  <si>
    <t>-1835990860</t>
  </si>
  <si>
    <t>39,76+39,76</t>
  </si>
  <si>
    <t>151101211</t>
  </si>
  <si>
    <t>Odstranění příložného pažení stěn hl do 4 m</t>
  </si>
  <si>
    <t>-1487988436</t>
  </si>
  <si>
    <t>79,52</t>
  </si>
  <si>
    <t>151101301</t>
  </si>
  <si>
    <t>Zřízení rozepření stěn při pažení příložném hl do 4 m</t>
  </si>
  <si>
    <t>-1619086035</t>
  </si>
  <si>
    <t>56,4</t>
  </si>
  <si>
    <t>151101311</t>
  </si>
  <si>
    <t>Odstranění rozepření stěn při pažení příložném hl do 4 m</t>
  </si>
  <si>
    <t>585727403</t>
  </si>
  <si>
    <t>113107142</t>
  </si>
  <si>
    <t>Odstranění podkladu pl do 50 m2 živičných tl 100 mm</t>
  </si>
  <si>
    <t>-1449905034</t>
  </si>
  <si>
    <t>12,60</t>
  </si>
  <si>
    <t>162301101</t>
  </si>
  <si>
    <t>Vodorovné přemístění do 500 m výkopku/sypaniny z horniny tř. 1 až 4</t>
  </si>
  <si>
    <t>1323217329</t>
  </si>
  <si>
    <t>-279140979</t>
  </si>
  <si>
    <t>"výkop jámy" 56,4</t>
  </si>
  <si>
    <t>167101102</t>
  </si>
  <si>
    <t>Nakládání výkopku z hornin tř. 1 až 4 přes 100 m3</t>
  </si>
  <si>
    <t>-1968218696</t>
  </si>
  <si>
    <t>698268715</t>
  </si>
  <si>
    <t>22</t>
  </si>
  <si>
    <t>174101101</t>
  </si>
  <si>
    <t>Zásyp jam, šachet rýh nebo kolem objektů sypaninou se zhutněním</t>
  </si>
  <si>
    <t>-22768575</t>
  </si>
  <si>
    <t>"pro zásyp" 340,4-53,25-8,2</t>
  </si>
  <si>
    <t>23</t>
  </si>
  <si>
    <t>162701105</t>
  </si>
  <si>
    <t>Vodorovné přemístění do 10000 m výkopku/sypaniny z horniny tř. 1 až 4</t>
  </si>
  <si>
    <t>-1513043264</t>
  </si>
  <si>
    <t>56,4+8,2</t>
  </si>
  <si>
    <t>24</t>
  </si>
  <si>
    <t>175102101</t>
  </si>
  <si>
    <t>Obsypání potrubí při překopech inž sítí ručně objem do 10 m3 z hor tř. 1 až 4</t>
  </si>
  <si>
    <t>-2141103924</t>
  </si>
  <si>
    <t>4*0,65*0,8</t>
  </si>
  <si>
    <t>25</t>
  </si>
  <si>
    <t>583312000</t>
  </si>
  <si>
    <t>Štěrkopísek frakce 0-4 třída B</t>
  </si>
  <si>
    <t>2,08*1,75</t>
  </si>
  <si>
    <t>Zakládání</t>
  </si>
  <si>
    <t>26</t>
  </si>
  <si>
    <t>212532111</t>
  </si>
  <si>
    <t>Lože pro trativody z kameniva hrubého drceného frakce 16 až 32 mm</t>
  </si>
  <si>
    <t>718502861</t>
  </si>
  <si>
    <t>142*0,5*0,75</t>
  </si>
  <si>
    <t>212752213</t>
  </si>
  <si>
    <t xml:space="preserve">Trativod z drenážních trubek plastových flexibilních D do 160 mm </t>
  </si>
  <si>
    <t>-281607141</t>
  </si>
  <si>
    <t>142</t>
  </si>
  <si>
    <t>28</t>
  </si>
  <si>
    <t>5833439330.R</t>
  </si>
  <si>
    <t>Prany štěrk fr. 16-32</t>
  </si>
  <si>
    <t>0,7*2</t>
  </si>
  <si>
    <t>29</t>
  </si>
  <si>
    <t>271532212</t>
  </si>
  <si>
    <t>Podsyp pod základové konstrukce se zhutněním z hrubého kameniva frakce 16 až 32 mm</t>
  </si>
  <si>
    <t>-753889756</t>
  </si>
  <si>
    <t>(8,32*0,1)*2</t>
  </si>
  <si>
    <t>Komunikace</t>
  </si>
  <si>
    <t>30</t>
  </si>
  <si>
    <t>577144211</t>
  </si>
  <si>
    <t>Asfaltový beton vrstva obrusná ACO 11 (ABS) tř. II tl 50 mm š do 3 m z nemodifikovaného asfaltu</t>
  </si>
  <si>
    <t>1252701696</t>
  </si>
  <si>
    <t>12,6</t>
  </si>
  <si>
    <t>31</t>
  </si>
  <si>
    <t>577145112</t>
  </si>
  <si>
    <t>Asfaltový beton vrstva ložní ACL 16 (ABH) tl 50 mm š do 3 m z nemodifikovaného asfaltu</t>
  </si>
  <si>
    <t>-909362822</t>
  </si>
  <si>
    <t>596211111</t>
  </si>
  <si>
    <t>Kladení zámkové dlažby komunikací pro pěší tl 60 mm skupiny A pl do 100 m2</t>
  </si>
  <si>
    <t>-923640449</t>
  </si>
  <si>
    <t>33</t>
  </si>
  <si>
    <t>592450380</t>
  </si>
  <si>
    <t>dlažba zámková  tl. 6 cm přírodní</t>
  </si>
  <si>
    <t>-603094872</t>
  </si>
  <si>
    <t>61*1,02 'Přepočtené koeficientem množství</t>
  </si>
  <si>
    <t>34</t>
  </si>
  <si>
    <t>564851111</t>
  </si>
  <si>
    <t>Podklad ze štěrkodrtě ŠD tl 150 mm</t>
  </si>
  <si>
    <t>31126370</t>
  </si>
  <si>
    <t>Úpravy povrchů vnitřní</t>
  </si>
  <si>
    <t>35</t>
  </si>
  <si>
    <t>-1359446622</t>
  </si>
  <si>
    <t>266</t>
  </si>
  <si>
    <t>36</t>
  </si>
  <si>
    <t>612821012</t>
  </si>
  <si>
    <t>Vnitřní sanační štuková omítka pro vlhké a zasolené zdivo prováděná ručně</t>
  </si>
  <si>
    <t>1752296155</t>
  </si>
  <si>
    <t>133*2</t>
  </si>
  <si>
    <t>Trubní vedení</t>
  </si>
  <si>
    <t>37</t>
  </si>
  <si>
    <t>871000000.R1</t>
  </si>
  <si>
    <t>Revizní a čistíci šachta DN 400 s poklopem, hl. 2800mm</t>
  </si>
  <si>
    <t>53</t>
  </si>
  <si>
    <t>38</t>
  </si>
  <si>
    <t>871000000.R2</t>
  </si>
  <si>
    <t>Osazení a dodávka nádrže(studny) VS3- betonové skruže se stupadly : 3,55*1,24m+ prstenec, poklop perforovaný ocelobeton DN 600, D400</t>
  </si>
  <si>
    <t>54</t>
  </si>
  <si>
    <t>39</t>
  </si>
  <si>
    <t>871000000.R3</t>
  </si>
  <si>
    <t>Osazení a dodávka nádrže(studny) VS4 - betonové skruže se stupadly : 3,55*1,24m+ prstenec, poklop perforovaný ocelobeton DN 600, D400</t>
  </si>
  <si>
    <t>55</t>
  </si>
  <si>
    <t>40</t>
  </si>
  <si>
    <t>871000000.R4</t>
  </si>
  <si>
    <t>Kompletní vrt DN200-Kompletní vrt vsakovací studny DN200, vystrojený pažnicí, vrtací práce včetně inženyringu</t>
  </si>
  <si>
    <t>56</t>
  </si>
  <si>
    <t>41</t>
  </si>
  <si>
    <t>871315221</t>
  </si>
  <si>
    <t>Kanalizační potrubí z tvrdého PVC-systém KG tuhost třídy SN8 DN150</t>
  </si>
  <si>
    <t>994998153</t>
  </si>
  <si>
    <t>42</t>
  </si>
  <si>
    <t>919735112</t>
  </si>
  <si>
    <t>Řezání stávajícího živičného krytu tl. 5 - 10 cm</t>
  </si>
  <si>
    <t>-2137830996</t>
  </si>
  <si>
    <t>43</t>
  </si>
  <si>
    <t>Vyčištění budov o výšce podlaží do 4 m</t>
  </si>
  <si>
    <t>-207360572</t>
  </si>
  <si>
    <t>630</t>
  </si>
  <si>
    <t>44</t>
  </si>
  <si>
    <t>978013191</t>
  </si>
  <si>
    <t>Otlučení vnitřní vápenné nebo vápenocementové omítky stěn stěn v rozsahu do 100 %</t>
  </si>
  <si>
    <t>-509265740</t>
  </si>
  <si>
    <t>"suterén do v=2 m" 266</t>
  </si>
  <si>
    <t>45</t>
  </si>
  <si>
    <t>979054441</t>
  </si>
  <si>
    <t>Očištění vybour. dlaždic s výplní kamen. těženým</t>
  </si>
  <si>
    <t>1331360036</t>
  </si>
  <si>
    <t>46</t>
  </si>
  <si>
    <t>997006512</t>
  </si>
  <si>
    <t>Vodorovné doprava suti s naložením a složením na skládku do 1 km</t>
  </si>
  <si>
    <t>512</t>
  </si>
  <si>
    <t>1500456185</t>
  </si>
  <si>
    <t>47</t>
  </si>
  <si>
    <t>997006519</t>
  </si>
  <si>
    <t xml:space="preserve">Příplatek k vodorovnému přemístění suti na skládku ZKD 1 km přes 1 km </t>
  </si>
  <si>
    <t>1244523069</t>
  </si>
  <si>
    <t>143,640</t>
  </si>
  <si>
    <t>48</t>
  </si>
  <si>
    <t>997013211</t>
  </si>
  <si>
    <t>Vnitrostaveništní doprava suti a vybouraných hmot pro budovy v do 6 m ručně</t>
  </si>
  <si>
    <t>-1239791183</t>
  </si>
  <si>
    <t>49</t>
  </si>
  <si>
    <t>997013801</t>
  </si>
  <si>
    <t>Poplatek za uložení stavebního betonového odpadu na skládce (skládkovné)</t>
  </si>
  <si>
    <t>-1208281115</t>
  </si>
  <si>
    <t>"bet.dlažba" 12</t>
  </si>
  <si>
    <t>50</t>
  </si>
  <si>
    <t>997013803</t>
  </si>
  <si>
    <t>Poplatek za uložení stavebního odpadu z keramických materiálů na skládce (skládkovné)</t>
  </si>
  <si>
    <t>-1855070829</t>
  </si>
  <si>
    <t>"omítky" 10</t>
  </si>
  <si>
    <t>51</t>
  </si>
  <si>
    <t>997211612</t>
  </si>
  <si>
    <t>Nakládání vybouraných hmot na dopravní prostředky pro vodorovnou dopravu</t>
  </si>
  <si>
    <t>335471834</t>
  </si>
  <si>
    <t>"živice 12,6*0,1"2,281</t>
  </si>
  <si>
    <t>52</t>
  </si>
  <si>
    <t>997221845</t>
  </si>
  <si>
    <t>Poplatek za uložení odpadu z asfaltových povrchů na skládce (skládkovné)</t>
  </si>
  <si>
    <t>294311828</t>
  </si>
  <si>
    <t>2,281</t>
  </si>
  <si>
    <t>997013831</t>
  </si>
  <si>
    <t>Poplatek za uložení stavebního směsného odpadu na skládce (skládkovné)</t>
  </si>
  <si>
    <t>-1507018556</t>
  </si>
  <si>
    <t>30,072-(12+10+2,281)</t>
  </si>
  <si>
    <t>998</t>
  </si>
  <si>
    <t>Přesun hmot</t>
  </si>
  <si>
    <t>998011001</t>
  </si>
  <si>
    <t>Přesun hmot pro budovy zděné v do 6 m</t>
  </si>
  <si>
    <t>1459083592</t>
  </si>
  <si>
    <t>711132230</t>
  </si>
  <si>
    <t>Izolace proti zemní vlhkosti na svislé ploše na sucho pásy - nopové fólie</t>
  </si>
  <si>
    <t>-875128340</t>
  </si>
  <si>
    <t>142*2,6</t>
  </si>
  <si>
    <t>712001010.RX</t>
  </si>
  <si>
    <t>Utěsnění spár zakládací lišty elastickým tmelem</t>
  </si>
  <si>
    <t>142,0</t>
  </si>
  <si>
    <t>57</t>
  </si>
  <si>
    <t>998711201</t>
  </si>
  <si>
    <t>Přesun hmot procentní pro izolace proti vodě, vlhkosti a plynům v objektech v do 6 m</t>
  </si>
  <si>
    <t>1748790745</t>
  </si>
  <si>
    <t>Nátěry</t>
  </si>
  <si>
    <t>58</t>
  </si>
  <si>
    <t>783225100R00</t>
  </si>
  <si>
    <t>Nátěr syntetický kovových konstrukcí 2x + 1x email</t>
  </si>
  <si>
    <t>293249283</t>
  </si>
  <si>
    <t>"krycí lišta"142</t>
  </si>
  <si>
    <t>59</t>
  </si>
  <si>
    <t>79901.R</t>
  </si>
  <si>
    <t>Zajištění bezpečnosti při vykopových prací</t>
  </si>
  <si>
    <t>262144</t>
  </si>
  <si>
    <t>60</t>
  </si>
  <si>
    <t>79902.R</t>
  </si>
  <si>
    <t>Zábor veřejného prostranství</t>
  </si>
  <si>
    <t>79910.R</t>
  </si>
  <si>
    <t>Nepředvídané práce při opravě</t>
  </si>
  <si>
    <t>62</t>
  </si>
  <si>
    <t>M21101</t>
  </si>
  <si>
    <t>Demontáž hromosvodu, opětovná montáž, doplnění poškozeného hromosvodu</t>
  </si>
  <si>
    <t>64</t>
  </si>
  <si>
    <t>-1943146945</t>
  </si>
  <si>
    <t>63</t>
  </si>
  <si>
    <t>M21102</t>
  </si>
  <si>
    <t>Revizní zpráva hromosvodu</t>
  </si>
  <si>
    <t>-1696560659</t>
  </si>
  <si>
    <t>Nezpůsobilé výdaje - část 3</t>
  </si>
  <si>
    <t>Nezpůsobilé výdaje část 3</t>
  </si>
  <si>
    <t>D.1.1.4</t>
  </si>
  <si>
    <t>ÚMOb Ostrava Mariánské Hory a Hulváky</t>
  </si>
  <si>
    <t>se sídlem: Přemyslovců 63, 709 36 Ostrava</t>
  </si>
  <si>
    <t>008 45 451/10</t>
  </si>
  <si>
    <t>se sídlem: Nad Porubkou 1195/34b, Svinov, 721 00 Ostrava</t>
  </si>
  <si>
    <t>449 36 681</t>
  </si>
  <si>
    <t xml:space="preserve"> Fráni Šrámka 2457/28, 2458/30, 2459/32, Ostrava - Mariánské Hory</t>
  </si>
  <si>
    <t>Fráni Šrámka 2457/28, 2458/30, 2459/32, Ostrava - Mariánské Hory</t>
  </si>
  <si>
    <t>Stavba: Snížení energetické náročnosti budov na ulici Fráni Šrámka 2457/28, 2458/30 a 2459/32 v Ostravě - Mariánských Horách</t>
  </si>
  <si>
    <t>deska izolační z čedičové vlny tl. 100 mm, rozměr 600x1000mm</t>
  </si>
  <si>
    <t>Poznámka k položce:
la = 0,035 W/mK tl. 100 mm, napětí v tlaku &gt;30kPa, napětí v tahu kolmo k desce &gt;10kPa</t>
  </si>
  <si>
    <t>deska fasádní polystyrénová šedá 1000 x 500 x 30 mm</t>
  </si>
  <si>
    <t>Poznámka k položce:
lambda=0,032 [W / m K], pevnost v tahu kolmo 100kPa, teplotní odolnost dlouhodobá 70°C, difůzní odpor 20-40</t>
  </si>
  <si>
    <t>deska izolační z čedičové vlny tl. 30 mm, rozměr 600x1000mm</t>
  </si>
  <si>
    <t>Poznámka k položce:
la = 0,035 W/mK tl. 30 mm, napětí v tlaku &gt;30kPa, napětí v tahu kolmo k desce &gt;10kPa</t>
  </si>
  <si>
    <t>deska izolační z čedičové vlny tl. 50 mm, rozměr 600x1000mm</t>
  </si>
  <si>
    <t>Poznámka k položce:
la = 0,035 W/mK tl. 50 mm, napětí v tlaku &gt;30kPa, napětí v tahu kolmo k desce &gt;10kPa</t>
  </si>
  <si>
    <t xml:space="preserve">Zateplení a vyrovnání vnějších parapetů - TI z EPS šedých desek tl. 30 mm </t>
  </si>
  <si>
    <t>deska fasádní polystyrénová šedá 1000 x 500 x 100 mm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</si>
</sst>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  <numFmt numFmtId="168" formatCode="#,##0.000;\-#,##0.000"/>
    <numFmt numFmtId="169" formatCode="#,##0.00;\-#,##0.00"/>
    <numFmt numFmtId="170" formatCode="#,##0.00000;\-#,##0.00000"/>
  </numFmts>
  <fonts count="95">
    <font>
      <sz val="8"/>
      <name val="Trebuchet MS"/>
      <family val="2"/>
    </font>
    <font>
      <sz val="11"/>
      <color indexed="8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10"/>
      <name val="Trebuchet MS"/>
      <family val="2"/>
    </font>
    <font>
      <i/>
      <sz val="9"/>
      <name val="Trebuchet MS"/>
      <family val="2"/>
    </font>
    <font>
      <b/>
      <sz val="9"/>
      <name val="Trebuchet MS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20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sz val="9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7"/>
      <color indexed="55"/>
      <name val="Trebuchet MS"/>
      <family val="2"/>
    </font>
    <font>
      <i/>
      <sz val="8"/>
      <color indexed="12"/>
      <name val="Trebuchet MS"/>
      <family val="2"/>
    </font>
    <font>
      <b/>
      <sz val="8"/>
      <color indexed="55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u val="single"/>
      <sz val="8"/>
      <color indexed="36"/>
      <name val="Trebuchet MS"/>
      <family val="2"/>
    </font>
    <font>
      <i/>
      <sz val="7"/>
      <name val="Trebuchet MS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10"/>
      <name val="Trebuchet MS"/>
      <family val="2"/>
    </font>
    <font>
      <sz val="8"/>
      <color indexed="18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rgb="FFFF000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8"/>
      <color rgb="FF969696"/>
      <name val="Trebuchet MS"/>
      <family val="2"/>
    </font>
    <font>
      <b/>
      <sz val="12"/>
      <color rgb="FF80000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7"/>
      <color rgb="FF969696"/>
      <name val="Trebuchet MS"/>
      <family val="2"/>
    </font>
    <font>
      <sz val="8"/>
      <color rgb="FFFF0000"/>
      <name val="Trebuchet MS"/>
      <family val="2"/>
    </font>
    <font>
      <i/>
      <sz val="8"/>
      <color rgb="FF0000FF"/>
      <name val="Trebuchet MS"/>
      <family val="2"/>
    </font>
    <font>
      <sz val="8"/>
      <color rgb="FF0000A8"/>
      <name val="Trebuchet MS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dotted">
        <color indexed="8"/>
      </top>
      <bottom/>
    </border>
    <border>
      <left/>
      <right/>
      <top/>
      <bottom style="dotted">
        <color indexed="8"/>
      </bottom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/>
    </border>
    <border>
      <left style="dotted">
        <color indexed="55"/>
      </left>
      <right/>
      <top/>
      <bottom/>
    </border>
    <border>
      <left/>
      <right style="dotted">
        <color indexed="55"/>
      </right>
      <top/>
      <bottom/>
    </border>
    <border>
      <left/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/>
      <top style="dotted">
        <color indexed="55"/>
      </top>
      <bottom/>
    </border>
    <border>
      <left style="dotted">
        <color indexed="55"/>
      </left>
      <right/>
      <top/>
      <bottom style="dotted">
        <color indexed="55"/>
      </bottom>
    </border>
    <border>
      <left/>
      <right/>
      <top/>
      <bottom style="dotted">
        <color indexed="55"/>
      </bottom>
    </border>
    <border>
      <left/>
      <right style="dotted">
        <color indexed="55"/>
      </right>
      <top/>
      <bottom style="dotted">
        <color indexed="55"/>
      </bottom>
    </border>
    <border>
      <left/>
      <right style="thin">
        <color indexed="8"/>
      </right>
      <top style="dotted">
        <color indexed="55"/>
      </top>
      <bottom/>
    </border>
    <border>
      <left/>
      <right style="thin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55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969696"/>
      </top>
      <bottom/>
    </border>
    <border>
      <left/>
      <right style="thin">
        <color rgb="FF000000"/>
      </right>
      <top style="dotted">
        <color rgb="FF969696"/>
      </top>
      <bottom/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0" fillId="0" borderId="0" applyAlignment="0"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8" applyNumberFormat="0" applyAlignment="0" applyProtection="0"/>
    <xf numFmtId="0" fontId="74" fillId="26" borderId="8" applyNumberFormat="0" applyAlignment="0" applyProtection="0"/>
    <xf numFmtId="0" fontId="75" fillId="26" borderId="9" applyNumberFormat="0" applyAlignment="0" applyProtection="0"/>
    <xf numFmtId="0" fontId="76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596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2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21" fillId="0" borderId="0" xfId="0" applyFont="1" applyAlignment="1">
      <alignment horizontal="left" vertical="center"/>
    </xf>
    <xf numFmtId="0" fontId="2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1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3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3" fillId="34" borderId="18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2" fillId="34" borderId="26" xfId="0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24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25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4" fontId="27" fillId="0" borderId="2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2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7" fillId="0" borderId="31" xfId="0" applyNumberFormat="1" applyFont="1" applyBorder="1" applyAlignment="1">
      <alignment vertical="center"/>
    </xf>
    <xf numFmtId="4" fontId="27" fillId="0" borderId="32" xfId="0" applyNumberFormat="1" applyFont="1" applyBorder="1" applyAlignment="1">
      <alignment vertical="center"/>
    </xf>
    <xf numFmtId="166" fontId="27" fillId="0" borderId="32" xfId="0" applyNumberFormat="1" applyFont="1" applyBorder="1" applyAlignment="1">
      <alignment vertical="center"/>
    </xf>
    <xf numFmtId="4" fontId="27" fillId="0" borderId="33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34" xfId="0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164" fontId="13" fillId="0" borderId="0" xfId="0" applyNumberFormat="1" applyFont="1" applyBorder="1" applyAlignment="1">
      <alignment horizontal="right" vertical="center"/>
    </xf>
    <xf numFmtId="0" fontId="3" fillId="34" borderId="18" xfId="0" applyFont="1" applyFill="1" applyBorder="1" applyAlignment="1">
      <alignment horizontal="right" vertical="center"/>
    </xf>
    <xf numFmtId="4" fontId="3" fillId="34" borderId="18" xfId="0" applyNumberFormat="1" applyFont="1" applyFill="1" applyBorder="1" applyAlignment="1">
      <alignment vertical="center"/>
    </xf>
    <xf numFmtId="0" fontId="0" fillId="34" borderId="35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14" fillId="0" borderId="13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32" xfId="0" applyFont="1" applyBorder="1" applyAlignment="1">
      <alignment horizontal="left" vertical="center"/>
    </xf>
    <xf numFmtId="0" fontId="14" fillId="0" borderId="32" xfId="0" applyFont="1" applyBorder="1" applyAlignment="1">
      <alignment vertical="center"/>
    </xf>
    <xf numFmtId="4" fontId="14" fillId="0" borderId="32" xfId="0" applyNumberFormat="1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32" xfId="0" applyFont="1" applyBorder="1" applyAlignment="1">
      <alignment horizontal="left" vertical="center"/>
    </xf>
    <xf numFmtId="0" fontId="15" fillId="0" borderId="32" xfId="0" applyFont="1" applyBorder="1" applyAlignment="1">
      <alignment vertical="center"/>
    </xf>
    <xf numFmtId="4" fontId="15" fillId="0" borderId="32" xfId="0" applyNumberFormat="1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8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29" fillId="0" borderId="22" xfId="0" applyNumberFormat="1" applyFont="1" applyBorder="1" applyAlignment="1">
      <alignment/>
    </xf>
    <xf numFmtId="166" fontId="29" fillId="0" borderId="23" xfId="0" applyNumberFormat="1" applyFont="1" applyBorder="1" applyAlignment="1">
      <alignment/>
    </xf>
    <xf numFmtId="0" fontId="2" fillId="0" borderId="0" xfId="47" applyFont="1" applyBorder="1" applyAlignment="1">
      <alignment horizontal="left" vertical="center" wrapText="1"/>
      <protection locked="0"/>
    </xf>
    <xf numFmtId="4" fontId="9" fillId="0" borderId="0" xfId="0" applyNumberFormat="1" applyFont="1" applyAlignment="1">
      <alignment vertical="center"/>
    </xf>
    <xf numFmtId="0" fontId="16" fillId="0" borderId="13" xfId="0" applyFont="1" applyBorder="1" applyAlignment="1">
      <alignment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" fontId="14" fillId="0" borderId="0" xfId="0" applyNumberFormat="1" applyFont="1" applyAlignment="1">
      <alignment/>
    </xf>
    <xf numFmtId="0" fontId="16" fillId="0" borderId="24" xfId="0" applyFont="1" applyBorder="1" applyAlignment="1">
      <alignment/>
    </xf>
    <xf numFmtId="0" fontId="16" fillId="0" borderId="0" xfId="0" applyFont="1" applyBorder="1" applyAlignment="1">
      <alignment/>
    </xf>
    <xf numFmtId="166" fontId="16" fillId="0" borderId="0" xfId="0" applyNumberFormat="1" applyFont="1" applyBorder="1" applyAlignment="1">
      <alignment/>
    </xf>
    <xf numFmtId="166" fontId="16" fillId="0" borderId="25" xfId="0" applyNumberFormat="1" applyFont="1" applyBorder="1" applyAlignment="1">
      <alignment/>
    </xf>
    <xf numFmtId="0" fontId="16" fillId="0" borderId="0" xfId="0" applyFont="1" applyAlignment="1">
      <alignment horizontal="center"/>
    </xf>
    <xf numFmtId="4" fontId="16" fillId="0" borderId="0" xfId="0" applyNumberFormat="1" applyFont="1" applyAlignment="1">
      <alignment vertical="center"/>
    </xf>
    <xf numFmtId="0" fontId="16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4" fontId="15" fillId="0" borderId="0" xfId="0" applyNumberFormat="1" applyFont="1" applyBorder="1" applyAlignment="1">
      <alignment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49" fontId="0" fillId="0" borderId="36" xfId="0" applyNumberFormat="1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center" vertical="center" wrapText="1"/>
      <protection locked="0"/>
    </xf>
    <xf numFmtId="167" fontId="0" fillId="0" borderId="36" xfId="0" applyNumberFormat="1" applyFont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 locked="0"/>
    </xf>
    <xf numFmtId="0" fontId="13" fillId="0" borderId="36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166" fontId="13" fillId="0" borderId="0" xfId="0" applyNumberFormat="1" applyFont="1" applyBorder="1" applyAlignment="1">
      <alignment vertical="center"/>
    </xf>
    <xf numFmtId="166" fontId="13" fillId="0" borderId="2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vertical="center" wrapText="1"/>
    </xf>
    <xf numFmtId="0" fontId="17" fillId="0" borderId="13" xfId="0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24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167" fontId="18" fillId="0" borderId="0" xfId="0" applyNumberFormat="1" applyFont="1" applyAlignment="1">
      <alignment vertical="center"/>
    </xf>
    <xf numFmtId="0" fontId="18" fillId="0" borderId="24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167" fontId="19" fillId="0" borderId="0" xfId="0" applyNumberFormat="1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31" fillId="0" borderId="0" xfId="0" applyFont="1" applyAlignment="1">
      <alignment vertical="center" wrapText="1"/>
    </xf>
    <xf numFmtId="0" fontId="13" fillId="0" borderId="32" xfId="0" applyFont="1" applyBorder="1" applyAlignment="1">
      <alignment horizontal="center" vertical="center"/>
    </xf>
    <xf numFmtId="166" fontId="13" fillId="0" borderId="32" xfId="0" applyNumberFormat="1" applyFont="1" applyBorder="1" applyAlignment="1">
      <alignment vertical="center"/>
    </xf>
    <xf numFmtId="166" fontId="13" fillId="0" borderId="33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32" fillId="0" borderId="36" xfId="0" applyFont="1" applyBorder="1" applyAlignment="1" applyProtection="1">
      <alignment horizontal="center" vertical="center"/>
      <protection locked="0"/>
    </xf>
    <xf numFmtId="49" fontId="32" fillId="0" borderId="36" xfId="0" applyNumberFormat="1" applyFont="1" applyBorder="1" applyAlignment="1" applyProtection="1">
      <alignment horizontal="left" vertical="center" wrapText="1"/>
      <protection locked="0"/>
    </xf>
    <xf numFmtId="0" fontId="32" fillId="0" borderId="36" xfId="0" applyFont="1" applyBorder="1" applyAlignment="1" applyProtection="1">
      <alignment horizontal="left" vertical="center" wrapText="1"/>
      <protection locked="0"/>
    </xf>
    <xf numFmtId="0" fontId="32" fillId="0" borderId="36" xfId="0" applyFont="1" applyBorder="1" applyAlignment="1" applyProtection="1">
      <alignment horizontal="center" vertical="center" wrapText="1"/>
      <protection locked="0"/>
    </xf>
    <xf numFmtId="167" fontId="32" fillId="0" borderId="36" xfId="0" applyNumberFormat="1" applyFont="1" applyBorder="1" applyAlignment="1" applyProtection="1">
      <alignment vertical="center"/>
      <protection locked="0"/>
    </xf>
    <xf numFmtId="4" fontId="32" fillId="0" borderId="36" xfId="0" applyNumberFormat="1" applyFont="1" applyBorder="1" applyAlignment="1" applyProtection="1">
      <alignment vertical="center"/>
      <protection locked="0"/>
    </xf>
    <xf numFmtId="0" fontId="32" fillId="0" borderId="13" xfId="0" applyFont="1" applyBorder="1" applyAlignment="1">
      <alignment vertical="center"/>
    </xf>
    <xf numFmtId="0" fontId="32" fillId="0" borderId="36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167" fontId="18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 wrapText="1"/>
    </xf>
    <xf numFmtId="167" fontId="19" fillId="0" borderId="0" xfId="0" applyNumberFormat="1" applyFont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14" fillId="0" borderId="0" xfId="0" applyFont="1" applyBorder="1" applyAlignment="1">
      <alignment horizontal="left"/>
    </xf>
    <xf numFmtId="4" fontId="14" fillId="0" borderId="0" xfId="0" applyNumberFormat="1" applyFont="1" applyBorder="1" applyAlignment="1">
      <alignment/>
    </xf>
    <xf numFmtId="0" fontId="62" fillId="33" borderId="0" xfId="36" applyFill="1" applyAlignment="1">
      <alignment/>
    </xf>
    <xf numFmtId="0" fontId="34" fillId="0" borderId="0" xfId="36" applyFont="1" applyAlignment="1">
      <alignment horizontal="center" vertical="center"/>
    </xf>
    <xf numFmtId="0" fontId="20" fillId="33" borderId="0" xfId="0" applyFont="1" applyFill="1" applyAlignment="1" applyProtection="1">
      <alignment horizontal="left"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35" fillId="33" borderId="0" xfId="0" applyFont="1" applyFill="1" applyAlignment="1" applyProtection="1">
      <alignment horizontal="left" vertical="center"/>
      <protection/>
    </xf>
    <xf numFmtId="0" fontId="36" fillId="33" borderId="0" xfId="36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62" fillId="33" borderId="0" xfId="36" applyFill="1" applyAlignment="1" applyProtection="1">
      <alignment/>
      <protection/>
    </xf>
    <xf numFmtId="0" fontId="0" fillId="0" borderId="0" xfId="47" applyAlignment="1">
      <alignment vertical="top"/>
      <protection locked="0"/>
    </xf>
    <xf numFmtId="0" fontId="0" fillId="0" borderId="37" xfId="47" applyFont="1" applyBorder="1" applyAlignment="1">
      <alignment vertical="center" wrapText="1"/>
      <protection locked="0"/>
    </xf>
    <xf numFmtId="0" fontId="0" fillId="0" borderId="38" xfId="47" applyFont="1" applyBorder="1" applyAlignment="1">
      <alignment vertical="center" wrapText="1"/>
      <protection locked="0"/>
    </xf>
    <xf numFmtId="0" fontId="0" fillId="0" borderId="39" xfId="47" applyFont="1" applyBorder="1" applyAlignment="1">
      <alignment vertical="center" wrapText="1"/>
      <protection locked="0"/>
    </xf>
    <xf numFmtId="0" fontId="0" fillId="0" borderId="40" xfId="47" applyFont="1" applyBorder="1" applyAlignment="1">
      <alignment horizontal="center" vertical="center" wrapText="1"/>
      <protection locked="0"/>
    </xf>
    <xf numFmtId="0" fontId="0" fillId="0" borderId="41" xfId="47" applyFont="1" applyBorder="1" applyAlignment="1">
      <alignment horizontal="center" vertical="center" wrapText="1"/>
      <protection locked="0"/>
    </xf>
    <xf numFmtId="0" fontId="0" fillId="0" borderId="0" xfId="47" applyAlignment="1">
      <alignment horizontal="center" vertical="center"/>
      <protection locked="0"/>
    </xf>
    <xf numFmtId="0" fontId="0" fillId="0" borderId="40" xfId="47" applyFont="1" applyBorder="1" applyAlignment="1">
      <alignment vertical="center" wrapText="1"/>
      <protection locked="0"/>
    </xf>
    <xf numFmtId="0" fontId="0" fillId="0" borderId="41" xfId="47" applyFont="1" applyBorder="1" applyAlignment="1">
      <alignment vertical="center" wrapText="1"/>
      <protection locked="0"/>
    </xf>
    <xf numFmtId="0" fontId="8" fillId="0" borderId="0" xfId="47" applyFont="1" applyBorder="1" applyAlignment="1">
      <alignment horizontal="left" vertical="center" wrapText="1"/>
      <protection locked="0"/>
    </xf>
    <xf numFmtId="0" fontId="2" fillId="0" borderId="40" xfId="47" applyFont="1" applyBorder="1" applyAlignment="1">
      <alignment vertical="center" wrapText="1"/>
      <protection locked="0"/>
    </xf>
    <xf numFmtId="0" fontId="2" fillId="0" borderId="0" xfId="47" applyFont="1" applyBorder="1" applyAlignment="1">
      <alignment vertical="center" wrapText="1"/>
      <protection locked="0"/>
    </xf>
    <xf numFmtId="0" fontId="2" fillId="0" borderId="0" xfId="47" applyFont="1" applyBorder="1" applyAlignment="1">
      <alignment vertical="center"/>
      <protection locked="0"/>
    </xf>
    <xf numFmtId="0" fontId="2" fillId="0" borderId="0" xfId="47" applyFont="1" applyBorder="1" applyAlignment="1">
      <alignment horizontal="left" vertical="center"/>
      <protection locked="0"/>
    </xf>
    <xf numFmtId="49" fontId="2" fillId="0" borderId="0" xfId="47" applyNumberFormat="1" applyFont="1" applyBorder="1" applyAlignment="1">
      <alignment vertical="center" wrapText="1"/>
      <protection locked="0"/>
    </xf>
    <xf numFmtId="0" fontId="0" fillId="0" borderId="42" xfId="47" applyFont="1" applyBorder="1" applyAlignment="1">
      <alignment vertical="center" wrapText="1"/>
      <protection locked="0"/>
    </xf>
    <xf numFmtId="0" fontId="10" fillId="0" borderId="43" xfId="47" applyFont="1" applyBorder="1" applyAlignment="1">
      <alignment vertical="center" wrapText="1"/>
      <protection locked="0"/>
    </xf>
    <xf numFmtId="0" fontId="0" fillId="0" borderId="44" xfId="47" applyFont="1" applyBorder="1" applyAlignment="1">
      <alignment vertical="center" wrapText="1"/>
      <protection locked="0"/>
    </xf>
    <xf numFmtId="0" fontId="0" fillId="0" borderId="0" xfId="47" applyFont="1" applyBorder="1" applyAlignment="1">
      <alignment vertical="top"/>
      <protection locked="0"/>
    </xf>
    <xf numFmtId="0" fontId="0" fillId="0" borderId="0" xfId="47" applyFont="1" applyAlignment="1">
      <alignment vertical="top"/>
      <protection locked="0"/>
    </xf>
    <xf numFmtId="0" fontId="0" fillId="0" borderId="37" xfId="47" applyFont="1" applyBorder="1" applyAlignment="1">
      <alignment horizontal="left" vertical="center"/>
      <protection locked="0"/>
    </xf>
    <xf numFmtId="0" fontId="0" fillId="0" borderId="38" xfId="47" applyFont="1" applyBorder="1" applyAlignment="1">
      <alignment horizontal="left" vertical="center"/>
      <protection locked="0"/>
    </xf>
    <xf numFmtId="0" fontId="0" fillId="0" borderId="39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horizontal="left" vertical="center"/>
      <protection locked="0"/>
    </xf>
    <xf numFmtId="0" fontId="0" fillId="0" borderId="41" xfId="47" applyFont="1" applyBorder="1" applyAlignment="1">
      <alignment horizontal="left" vertical="center"/>
      <protection locked="0"/>
    </xf>
    <xf numFmtId="0" fontId="8" fillId="0" borderId="0" xfId="47" applyFont="1" applyBorder="1" applyAlignment="1">
      <alignment horizontal="left" vertical="center"/>
      <protection locked="0"/>
    </xf>
    <xf numFmtId="0" fontId="4" fillId="0" borderId="0" xfId="47" applyFont="1" applyAlignment="1">
      <alignment horizontal="left" vertical="center"/>
      <protection locked="0"/>
    </xf>
    <xf numFmtId="0" fontId="8" fillId="0" borderId="43" xfId="47" applyFont="1" applyBorder="1" applyAlignment="1">
      <alignment horizontal="left" vertical="center"/>
      <protection locked="0"/>
    </xf>
    <xf numFmtId="0" fontId="8" fillId="0" borderId="43" xfId="47" applyFont="1" applyBorder="1" applyAlignment="1">
      <alignment horizontal="center" vertical="center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12" fillId="0" borderId="0" xfId="47" applyFont="1" applyBorder="1" applyAlignment="1">
      <alignment horizontal="left" vertical="center"/>
      <protection locked="0"/>
    </xf>
    <xf numFmtId="0" fontId="2" fillId="0" borderId="0" xfId="47" applyFont="1" applyAlignment="1">
      <alignment horizontal="left" vertical="center"/>
      <protection locked="0"/>
    </xf>
    <xf numFmtId="0" fontId="2" fillId="0" borderId="0" xfId="47" applyFont="1" applyBorder="1" applyAlignment="1">
      <alignment horizontal="center" vertical="center"/>
      <protection locked="0"/>
    </xf>
    <xf numFmtId="0" fontId="2" fillId="0" borderId="40" xfId="47" applyFont="1" applyBorder="1" applyAlignment="1">
      <alignment horizontal="left" vertical="center"/>
      <protection locked="0"/>
    </xf>
    <xf numFmtId="0" fontId="2" fillId="0" borderId="0" xfId="47" applyFont="1" applyFill="1" applyBorder="1" applyAlignment="1">
      <alignment horizontal="left" vertical="center"/>
      <protection locked="0"/>
    </xf>
    <xf numFmtId="0" fontId="2" fillId="0" borderId="0" xfId="47" applyFont="1" applyFill="1" applyBorder="1" applyAlignment="1">
      <alignment horizontal="center" vertical="center"/>
      <protection locked="0"/>
    </xf>
    <xf numFmtId="0" fontId="0" fillId="0" borderId="42" xfId="47" applyFont="1" applyBorder="1" applyAlignment="1">
      <alignment horizontal="left" vertical="center"/>
      <protection locked="0"/>
    </xf>
    <xf numFmtId="0" fontId="10" fillId="0" borderId="43" xfId="47" applyFont="1" applyBorder="1" applyAlignment="1">
      <alignment horizontal="left" vertical="center"/>
      <protection locked="0"/>
    </xf>
    <xf numFmtId="0" fontId="0" fillId="0" borderId="44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/>
      <protection locked="0"/>
    </xf>
    <xf numFmtId="0" fontId="10" fillId="0" borderId="0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2" fillId="0" borderId="43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 wrapText="1"/>
      <protection locked="0"/>
    </xf>
    <xf numFmtId="0" fontId="2" fillId="0" borderId="0" xfId="47" applyFont="1" applyBorder="1" applyAlignment="1">
      <alignment horizontal="center" vertical="center" wrapText="1"/>
      <protection locked="0"/>
    </xf>
    <xf numFmtId="0" fontId="0" fillId="0" borderId="37" xfId="47" applyFont="1" applyBorder="1" applyAlignment="1">
      <alignment horizontal="left" vertical="center" wrapText="1"/>
      <protection locked="0"/>
    </xf>
    <xf numFmtId="0" fontId="0" fillId="0" borderId="38" xfId="47" applyFont="1" applyBorder="1" applyAlignment="1">
      <alignment horizontal="left" vertical="center" wrapText="1"/>
      <protection locked="0"/>
    </xf>
    <xf numFmtId="0" fontId="0" fillId="0" borderId="39" xfId="47" applyFont="1" applyBorder="1" applyAlignment="1">
      <alignment horizontal="left" vertical="center" wrapText="1"/>
      <protection locked="0"/>
    </xf>
    <xf numFmtId="0" fontId="0" fillId="0" borderId="40" xfId="47" applyFont="1" applyBorder="1" applyAlignment="1">
      <alignment horizontal="left" vertical="center" wrapText="1"/>
      <protection locked="0"/>
    </xf>
    <xf numFmtId="0" fontId="0" fillId="0" borderId="41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2" fillId="0" borderId="40" xfId="47" applyFont="1" applyBorder="1" applyAlignment="1">
      <alignment horizontal="left" vertical="center" wrapText="1"/>
      <protection locked="0"/>
    </xf>
    <xf numFmtId="0" fontId="2" fillId="0" borderId="41" xfId="47" applyFont="1" applyBorder="1" applyAlignment="1">
      <alignment horizontal="left" vertical="center" wrapText="1"/>
      <protection locked="0"/>
    </xf>
    <xf numFmtId="0" fontId="2" fillId="0" borderId="41" xfId="47" applyFont="1" applyBorder="1" applyAlignment="1">
      <alignment horizontal="left" vertical="center"/>
      <protection locked="0"/>
    </xf>
    <xf numFmtId="0" fontId="2" fillId="0" borderId="42" xfId="47" applyFont="1" applyBorder="1" applyAlignment="1">
      <alignment horizontal="left" vertical="center" wrapText="1"/>
      <protection locked="0"/>
    </xf>
    <xf numFmtId="0" fontId="2" fillId="0" borderId="43" xfId="47" applyFont="1" applyBorder="1" applyAlignment="1">
      <alignment horizontal="left" vertical="center" wrapText="1"/>
      <protection locked="0"/>
    </xf>
    <xf numFmtId="0" fontId="2" fillId="0" borderId="44" xfId="47" applyFont="1" applyBorder="1" applyAlignment="1">
      <alignment horizontal="left" vertical="center" wrapText="1"/>
      <protection locked="0"/>
    </xf>
    <xf numFmtId="0" fontId="2" fillId="0" borderId="0" xfId="47" applyFont="1" applyBorder="1" applyAlignment="1">
      <alignment horizontal="left" vertical="top"/>
      <protection locked="0"/>
    </xf>
    <xf numFmtId="0" fontId="2" fillId="0" borderId="0" xfId="47" applyFont="1" applyBorder="1" applyAlignment="1">
      <alignment horizontal="center" vertical="top"/>
      <protection locked="0"/>
    </xf>
    <xf numFmtId="0" fontId="2" fillId="0" borderId="42" xfId="47" applyFont="1" applyBorder="1" applyAlignment="1">
      <alignment horizontal="left" vertical="center"/>
      <protection locked="0"/>
    </xf>
    <xf numFmtId="0" fontId="2" fillId="0" borderId="44" xfId="47" applyFont="1" applyBorder="1" applyAlignment="1">
      <alignment horizontal="left" vertical="center"/>
      <protection locked="0"/>
    </xf>
    <xf numFmtId="0" fontId="4" fillId="0" borderId="0" xfId="47" applyFont="1" applyAlignment="1">
      <alignment vertical="center"/>
      <protection locked="0"/>
    </xf>
    <xf numFmtId="0" fontId="8" fillId="0" borderId="0" xfId="47" applyFont="1" applyBorder="1" applyAlignment="1">
      <alignment vertical="center"/>
      <protection locked="0"/>
    </xf>
    <xf numFmtId="0" fontId="4" fillId="0" borderId="43" xfId="47" applyFont="1" applyBorder="1" applyAlignment="1">
      <alignment vertical="center"/>
      <protection locked="0"/>
    </xf>
    <xf numFmtId="0" fontId="8" fillId="0" borderId="43" xfId="47" applyFont="1" applyBorder="1" applyAlignment="1">
      <alignment vertical="center"/>
      <protection locked="0"/>
    </xf>
    <xf numFmtId="0" fontId="0" fillId="0" borderId="0" xfId="47" applyBorder="1" applyAlignment="1">
      <alignment vertical="top"/>
      <protection locked="0"/>
    </xf>
    <xf numFmtId="49" fontId="2" fillId="0" borderId="0" xfId="47" applyNumberFormat="1" applyFont="1" applyBorder="1" applyAlignment="1">
      <alignment horizontal="left" vertical="center"/>
      <protection locked="0"/>
    </xf>
    <xf numFmtId="0" fontId="0" fillId="0" borderId="43" xfId="47" applyBorder="1" applyAlignment="1">
      <alignment vertical="top"/>
      <protection locked="0"/>
    </xf>
    <xf numFmtId="0" fontId="2" fillId="0" borderId="38" xfId="47" applyFont="1" applyBorder="1" applyAlignment="1">
      <alignment horizontal="left" vertical="center" wrapText="1"/>
      <protection locked="0"/>
    </xf>
    <xf numFmtId="0" fontId="2" fillId="0" borderId="38" xfId="47" applyFont="1" applyBorder="1" applyAlignment="1">
      <alignment horizontal="left" vertical="center"/>
      <protection locked="0"/>
    </xf>
    <xf numFmtId="0" fontId="2" fillId="0" borderId="38" xfId="47" applyFont="1" applyBorder="1" applyAlignment="1">
      <alignment horizontal="center" vertical="center"/>
      <protection locked="0"/>
    </xf>
    <xf numFmtId="0" fontId="8" fillId="0" borderId="43" xfId="47" applyFont="1" applyBorder="1" applyAlignment="1">
      <alignment horizontal="left"/>
      <protection locked="0"/>
    </xf>
    <xf numFmtId="0" fontId="4" fillId="0" borderId="43" xfId="47" applyFont="1" applyBorder="1" applyAlignment="1">
      <alignment/>
      <protection locked="0"/>
    </xf>
    <xf numFmtId="0" fontId="0" fillId="0" borderId="40" xfId="47" applyFont="1" applyBorder="1" applyAlignment="1">
      <alignment vertical="top"/>
      <protection locked="0"/>
    </xf>
    <xf numFmtId="0" fontId="0" fillId="0" borderId="41" xfId="47" applyFont="1" applyBorder="1" applyAlignment="1">
      <alignment vertical="top"/>
      <protection locked="0"/>
    </xf>
    <xf numFmtId="0" fontId="0" fillId="0" borderId="0" xfId="47" applyFont="1" applyBorder="1" applyAlignment="1">
      <alignment horizontal="center" vertical="center"/>
      <protection locked="0"/>
    </xf>
    <xf numFmtId="0" fontId="0" fillId="0" borderId="0" xfId="47" applyFont="1" applyBorder="1" applyAlignment="1">
      <alignment horizontal="left" vertical="top"/>
      <protection locked="0"/>
    </xf>
    <xf numFmtId="0" fontId="0" fillId="0" borderId="42" xfId="47" applyFont="1" applyBorder="1" applyAlignment="1">
      <alignment vertical="top"/>
      <protection locked="0"/>
    </xf>
    <xf numFmtId="0" fontId="0" fillId="0" borderId="43" xfId="47" applyFont="1" applyBorder="1" applyAlignment="1">
      <alignment vertical="top"/>
      <protection locked="0"/>
    </xf>
    <xf numFmtId="0" fontId="0" fillId="0" borderId="44" xfId="47" applyFont="1" applyBorder="1" applyAlignment="1">
      <alignment vertical="top"/>
      <protection locked="0"/>
    </xf>
    <xf numFmtId="0" fontId="0" fillId="0" borderId="36" xfId="0" applyFont="1" applyFill="1" applyBorder="1" applyAlignment="1" applyProtection="1">
      <alignment horizontal="left" vertical="center" wrapText="1"/>
      <protection locked="0"/>
    </xf>
    <xf numFmtId="0" fontId="0" fillId="0" borderId="36" xfId="0" applyFont="1" applyFill="1" applyBorder="1" applyAlignment="1" applyProtection="1">
      <alignment horizontal="center" vertical="center" wrapText="1"/>
      <protection locked="0"/>
    </xf>
    <xf numFmtId="167" fontId="0" fillId="0" borderId="36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/>
    </xf>
    <xf numFmtId="167" fontId="18" fillId="0" borderId="0" xfId="0" applyNumberFormat="1" applyFont="1" applyFill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vertical="center"/>
    </xf>
    <xf numFmtId="167" fontId="19" fillId="0" borderId="0" xfId="0" applyNumberFormat="1" applyFont="1" applyFill="1" applyBorder="1" applyAlignment="1">
      <alignment vertical="center"/>
    </xf>
    <xf numFmtId="0" fontId="32" fillId="0" borderId="36" xfId="0" applyFont="1" applyFill="1" applyBorder="1" applyAlignment="1" applyProtection="1">
      <alignment horizontal="left" vertical="center" wrapText="1"/>
      <protection locked="0"/>
    </xf>
    <xf numFmtId="0" fontId="32" fillId="0" borderId="36" xfId="0" applyFont="1" applyFill="1" applyBorder="1" applyAlignment="1" applyProtection="1">
      <alignment horizontal="center" vertical="center" wrapText="1"/>
      <protection locked="0"/>
    </xf>
    <xf numFmtId="167" fontId="32" fillId="0" borderId="36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3" fillId="0" borderId="45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170" fontId="13" fillId="0" borderId="0" xfId="0" applyNumberFormat="1" applyFont="1" applyAlignment="1">
      <alignment horizontal="right" vertical="center"/>
    </xf>
    <xf numFmtId="170" fontId="13" fillId="0" borderId="46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169" fontId="0" fillId="0" borderId="0" xfId="0" applyNumberFormat="1" applyFont="1" applyAlignment="1">
      <alignment horizontal="right" vertical="center"/>
    </xf>
    <xf numFmtId="166" fontId="13" fillId="0" borderId="0" xfId="0" applyNumberFormat="1" applyFont="1" applyFill="1" applyBorder="1" applyAlignment="1">
      <alignment vertical="center"/>
    </xf>
    <xf numFmtId="166" fontId="13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 wrapText="1"/>
    </xf>
    <xf numFmtId="167" fontId="18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31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left" vertical="center" wrapText="1"/>
    </xf>
    <xf numFmtId="167" fontId="19" fillId="0" borderId="0" xfId="0" applyNumberFormat="1" applyFont="1" applyFill="1" applyAlignment="1">
      <alignment vertical="center"/>
    </xf>
    <xf numFmtId="0" fontId="38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 vertical="center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49" fontId="0" fillId="0" borderId="36" xfId="0" applyNumberFormat="1" applyFont="1" applyFill="1" applyBorder="1" applyAlignment="1" applyProtection="1">
      <alignment horizontal="left" vertical="center" wrapText="1"/>
      <protection locked="0"/>
    </xf>
    <xf numFmtId="4" fontId="0" fillId="0" borderId="36" xfId="0" applyNumberFormat="1" applyFont="1" applyFill="1" applyBorder="1" applyAlignment="1" applyProtection="1">
      <alignment vertical="center"/>
      <protection locked="0"/>
    </xf>
    <xf numFmtId="0" fontId="30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8" fillId="0" borderId="13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17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/>
    </xf>
    <xf numFmtId="0" fontId="0" fillId="0" borderId="45" xfId="0" applyFont="1" applyFill="1" applyBorder="1" applyAlignment="1">
      <alignment horizontal="center" vertical="center"/>
    </xf>
    <xf numFmtId="49" fontId="0" fillId="0" borderId="45" xfId="0" applyNumberFormat="1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center" vertical="center" wrapText="1"/>
    </xf>
    <xf numFmtId="168" fontId="0" fillId="0" borderId="45" xfId="0" applyNumberFormat="1" applyFont="1" applyFill="1" applyBorder="1" applyAlignment="1">
      <alignment horizontal="right" vertical="center"/>
    </xf>
    <xf numFmtId="169" fontId="0" fillId="0" borderId="45" xfId="0" applyNumberFormat="1" applyFont="1" applyFill="1" applyBorder="1" applyAlignment="1">
      <alignment horizontal="right" vertical="center"/>
    </xf>
    <xf numFmtId="49" fontId="32" fillId="0" borderId="3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32" xfId="0" applyNumberFormat="1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4" fontId="23" fillId="35" borderId="0" xfId="0" applyNumberFormat="1" applyFont="1" applyFill="1" applyBorder="1" applyAlignment="1">
      <alignment vertical="center"/>
    </xf>
    <xf numFmtId="0" fontId="0" fillId="19" borderId="0" xfId="0" applyFont="1" applyFill="1" applyBorder="1" applyAlignment="1">
      <alignment vertical="center"/>
    </xf>
    <xf numFmtId="0" fontId="23" fillId="19" borderId="0" xfId="0" applyFont="1" applyFill="1" applyBorder="1" applyAlignment="1">
      <alignment horizontal="left" vertical="center"/>
    </xf>
    <xf numFmtId="4" fontId="23" fillId="19" borderId="0" xfId="0" applyNumberFormat="1" applyFont="1" applyFill="1" applyBorder="1" applyAlignment="1">
      <alignment vertical="center"/>
    </xf>
    <xf numFmtId="0" fontId="6" fillId="35" borderId="0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4" fontId="23" fillId="0" borderId="0" xfId="0" applyNumberFormat="1" applyFont="1" applyFill="1" applyBorder="1" applyAlignment="1">
      <alignment vertical="center"/>
    </xf>
    <xf numFmtId="0" fontId="6" fillId="19" borderId="0" xfId="0" applyFont="1" applyFill="1" applyBorder="1" applyAlignment="1">
      <alignment horizontal="left" vertical="center"/>
    </xf>
    <xf numFmtId="0" fontId="0" fillId="19" borderId="14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4" fontId="0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77" fillId="0" borderId="13" xfId="0" applyFont="1" applyFill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0" fontId="25" fillId="36" borderId="0" xfId="0" applyFont="1" applyFill="1" applyAlignment="1">
      <alignment vertical="center"/>
    </xf>
    <xf numFmtId="0" fontId="26" fillId="36" borderId="0" xfId="0" applyFont="1" applyFill="1" applyAlignment="1">
      <alignment vertical="center"/>
    </xf>
    <xf numFmtId="0" fontId="8" fillId="36" borderId="0" xfId="0" applyFont="1" applyFill="1" applyAlignment="1">
      <alignment horizontal="center" vertical="center"/>
    </xf>
    <xf numFmtId="0" fontId="25" fillId="35" borderId="0" xfId="0" applyFont="1" applyFill="1" applyAlignment="1">
      <alignment vertical="center"/>
    </xf>
    <xf numFmtId="0" fontId="26" fillId="35" borderId="0" xfId="0" applyFont="1" applyFill="1" applyAlignment="1">
      <alignment vertical="center"/>
    </xf>
    <xf numFmtId="0" fontId="8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vertical="center"/>
    </xf>
    <xf numFmtId="0" fontId="25" fillId="19" borderId="0" xfId="0" applyFont="1" applyFill="1" applyAlignment="1">
      <alignment vertical="center"/>
    </xf>
    <xf numFmtId="0" fontId="26" fillId="19" borderId="0" xfId="0" applyFont="1" applyFill="1" applyAlignment="1">
      <alignment vertical="center"/>
    </xf>
    <xf numFmtId="0" fontId="8" fillId="19" borderId="0" xfId="0" applyFont="1" applyFill="1" applyAlignment="1">
      <alignment horizontal="center" vertical="center"/>
    </xf>
    <xf numFmtId="0" fontId="0" fillId="36" borderId="0" xfId="0" applyFont="1" applyFill="1" applyBorder="1" applyAlignment="1">
      <alignment vertical="center"/>
    </xf>
    <xf numFmtId="0" fontId="0" fillId="36" borderId="0" xfId="0" applyFont="1" applyFill="1" applyBorder="1" applyAlignment="1">
      <alignment vertical="center"/>
    </xf>
    <xf numFmtId="0" fontId="6" fillId="36" borderId="0" xfId="0" applyFont="1" applyFill="1" applyBorder="1" applyAlignment="1">
      <alignment horizontal="left" vertical="center"/>
    </xf>
    <xf numFmtId="4" fontId="23" fillId="36" borderId="0" xfId="0" applyNumberFormat="1" applyFont="1" applyFill="1" applyBorder="1" applyAlignment="1">
      <alignment vertical="center"/>
    </xf>
    <xf numFmtId="0" fontId="0" fillId="37" borderId="0" xfId="0" applyFont="1" applyFill="1" applyAlignment="1" applyProtection="1">
      <alignment/>
      <protection/>
    </xf>
    <xf numFmtId="0" fontId="10" fillId="37" borderId="0" xfId="0" applyFont="1" applyFill="1" applyAlignment="1" applyProtection="1">
      <alignment vertical="center"/>
      <protection/>
    </xf>
    <xf numFmtId="0" fontId="78" fillId="37" borderId="0" xfId="0" applyFont="1" applyFill="1" applyAlignment="1" applyProtection="1">
      <alignment horizontal="left" vertical="center"/>
      <protection/>
    </xf>
    <xf numFmtId="0" fontId="79" fillId="37" borderId="0" xfId="36" applyFont="1" applyFill="1" applyAlignment="1" applyProtection="1">
      <alignment vertical="center"/>
      <protection/>
    </xf>
    <xf numFmtId="0" fontId="62" fillId="37" borderId="0" xfId="36" applyFill="1" applyAlignment="1" applyProtection="1">
      <alignment/>
      <protection/>
    </xf>
    <xf numFmtId="0" fontId="0" fillId="37" borderId="0" xfId="0" applyFont="1" applyFill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80" fillId="0" borderId="0" xfId="0" applyFont="1" applyAlignment="1">
      <alignment horizontal="left" vertical="center"/>
    </xf>
    <xf numFmtId="0" fontId="81" fillId="0" borderId="0" xfId="0" applyFont="1" applyBorder="1" applyAlignment="1">
      <alignment horizontal="left" vertical="center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50" xfId="0" applyFont="1" applyBorder="1" applyAlignment="1">
      <alignment vertical="center" wrapText="1"/>
    </xf>
    <xf numFmtId="0" fontId="0" fillId="0" borderId="51" xfId="0" applyFont="1" applyBorder="1" applyAlignment="1">
      <alignment vertical="center" wrapText="1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4" fontId="82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horizontal="right" vertical="center"/>
    </xf>
    <xf numFmtId="0" fontId="83" fillId="0" borderId="0" xfId="0" applyFont="1" applyBorder="1" applyAlignment="1">
      <alignment horizontal="left" vertical="center"/>
    </xf>
    <xf numFmtId="4" fontId="83" fillId="0" borderId="0" xfId="0" applyNumberFormat="1" applyFont="1" applyBorder="1" applyAlignment="1">
      <alignment vertical="center"/>
    </xf>
    <xf numFmtId="164" fontId="83" fillId="0" borderId="0" xfId="0" applyNumberFormat="1" applyFont="1" applyBorder="1" applyAlignment="1">
      <alignment horizontal="right" vertical="center"/>
    </xf>
    <xf numFmtId="0" fontId="0" fillId="38" borderId="0" xfId="0" applyFont="1" applyFill="1" applyBorder="1" applyAlignment="1">
      <alignment vertical="center"/>
    </xf>
    <xf numFmtId="0" fontId="3" fillId="38" borderId="54" xfId="0" applyFont="1" applyFill="1" applyBorder="1" applyAlignment="1">
      <alignment horizontal="left" vertical="center"/>
    </xf>
    <xf numFmtId="0" fontId="0" fillId="38" borderId="55" xfId="0" applyFont="1" applyFill="1" applyBorder="1" applyAlignment="1">
      <alignment vertical="center"/>
    </xf>
    <xf numFmtId="0" fontId="3" fillId="38" borderId="55" xfId="0" applyFont="1" applyFill="1" applyBorder="1" applyAlignment="1">
      <alignment horizontal="right" vertical="center"/>
    </xf>
    <xf numFmtId="0" fontId="3" fillId="38" borderId="55" xfId="0" applyFont="1" applyFill="1" applyBorder="1" applyAlignment="1">
      <alignment horizontal="center" vertical="center"/>
    </xf>
    <xf numFmtId="4" fontId="3" fillId="38" borderId="55" xfId="0" applyNumberFormat="1" applyFont="1" applyFill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2" fillId="38" borderId="0" xfId="0" applyFont="1" applyFill="1" applyBorder="1" applyAlignment="1">
      <alignment horizontal="left" vertical="center"/>
    </xf>
    <xf numFmtId="0" fontId="2" fillId="38" borderId="0" xfId="0" applyFont="1" applyFill="1" applyBorder="1" applyAlignment="1">
      <alignment horizontal="right" vertical="center"/>
    </xf>
    <xf numFmtId="0" fontId="0" fillId="38" borderId="51" xfId="0" applyFont="1" applyFill="1" applyBorder="1" applyAlignment="1">
      <alignment vertical="center"/>
    </xf>
    <xf numFmtId="0" fontId="84" fillId="0" borderId="0" xfId="0" applyFont="1" applyBorder="1" applyAlignment="1">
      <alignment horizontal="left" vertical="center"/>
    </xf>
    <xf numFmtId="0" fontId="85" fillId="0" borderId="50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59" xfId="0" applyFont="1" applyBorder="1" applyAlignment="1">
      <alignment horizontal="left" vertical="center"/>
    </xf>
    <xf numFmtId="0" fontId="85" fillId="0" borderId="59" xfId="0" applyFont="1" applyBorder="1" applyAlignment="1">
      <alignment vertical="center"/>
    </xf>
    <xf numFmtId="4" fontId="85" fillId="0" borderId="59" xfId="0" applyNumberFormat="1" applyFont="1" applyBorder="1" applyAlignment="1">
      <alignment vertical="center"/>
    </xf>
    <xf numFmtId="0" fontId="85" fillId="0" borderId="51" xfId="0" applyFont="1" applyBorder="1" applyAlignment="1">
      <alignment vertical="center"/>
    </xf>
    <xf numFmtId="0" fontId="85" fillId="0" borderId="0" xfId="0" applyFont="1" applyAlignment="1">
      <alignment vertical="center"/>
    </xf>
    <xf numFmtId="0" fontId="86" fillId="0" borderId="50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86" fillId="0" borderId="59" xfId="0" applyFont="1" applyBorder="1" applyAlignment="1">
      <alignment horizontal="left" vertical="center"/>
    </xf>
    <xf numFmtId="0" fontId="86" fillId="0" borderId="59" xfId="0" applyFont="1" applyBorder="1" applyAlignment="1">
      <alignment vertical="center"/>
    </xf>
    <xf numFmtId="4" fontId="86" fillId="0" borderId="59" xfId="0" applyNumberFormat="1" applyFont="1" applyBorder="1" applyAlignment="1">
      <alignment vertical="center"/>
    </xf>
    <xf numFmtId="0" fontId="86" fillId="0" borderId="51" xfId="0" applyFont="1" applyBorder="1" applyAlignment="1">
      <alignment vertical="center"/>
    </xf>
    <xf numFmtId="0" fontId="86" fillId="0" borderId="0" xfId="0" applyFont="1" applyAlignment="1">
      <alignment vertical="center"/>
    </xf>
    <xf numFmtId="0" fontId="81" fillId="0" borderId="0" xfId="0" applyFont="1" applyAlignment="1">
      <alignment horizontal="left" vertical="center"/>
    </xf>
    <xf numFmtId="0" fontId="0" fillId="0" borderId="50" xfId="0" applyFont="1" applyBorder="1" applyAlignment="1">
      <alignment horizontal="center" vertical="center" wrapText="1"/>
    </xf>
    <xf numFmtId="0" fontId="2" fillId="38" borderId="60" xfId="0" applyFont="1" applyFill="1" applyBorder="1" applyAlignment="1">
      <alignment horizontal="center" vertical="center" wrapText="1"/>
    </xf>
    <xf numFmtId="0" fontId="2" fillId="38" borderId="61" xfId="0" applyFont="1" applyFill="1" applyBorder="1" applyAlignment="1">
      <alignment horizontal="center" vertical="center" wrapText="1"/>
    </xf>
    <xf numFmtId="0" fontId="87" fillId="38" borderId="61" xfId="0" applyFont="1" applyFill="1" applyBorder="1" applyAlignment="1">
      <alignment horizontal="center" vertical="center" wrapText="1"/>
    </xf>
    <xf numFmtId="0" fontId="2" fillId="38" borderId="62" xfId="0" applyFont="1" applyFill="1" applyBorder="1" applyAlignment="1">
      <alignment horizontal="center" vertical="center" wrapText="1"/>
    </xf>
    <xf numFmtId="0" fontId="81" fillId="0" borderId="60" xfId="0" applyFont="1" applyBorder="1" applyAlignment="1">
      <alignment horizontal="center" vertical="center" wrapText="1"/>
    </xf>
    <xf numFmtId="0" fontId="81" fillId="0" borderId="61" xfId="0" applyFont="1" applyBorder="1" applyAlignment="1">
      <alignment horizontal="center" vertical="center" wrapText="1"/>
    </xf>
    <xf numFmtId="0" fontId="81" fillId="0" borderId="62" xfId="0" applyFont="1" applyBorder="1" applyAlignment="1">
      <alignment horizontal="center" vertical="center" wrapText="1"/>
    </xf>
    <xf numFmtId="0" fontId="82" fillId="0" borderId="0" xfId="0" applyFont="1" applyAlignment="1">
      <alignment horizontal="left" vertical="center"/>
    </xf>
    <xf numFmtId="4" fontId="82" fillId="0" borderId="0" xfId="0" applyNumberFormat="1" applyFont="1" applyAlignment="1">
      <alignment/>
    </xf>
    <xf numFmtId="0" fontId="0" fillId="0" borderId="63" xfId="0" applyFont="1" applyBorder="1" applyAlignment="1">
      <alignment vertical="center"/>
    </xf>
    <xf numFmtId="166" fontId="88" fillId="0" borderId="52" xfId="0" applyNumberFormat="1" applyFont="1" applyBorder="1" applyAlignment="1">
      <alignment/>
    </xf>
    <xf numFmtId="166" fontId="88" fillId="0" borderId="64" xfId="0" applyNumberFormat="1" applyFont="1" applyBorder="1" applyAlignment="1">
      <alignment/>
    </xf>
    <xf numFmtId="0" fontId="89" fillId="0" borderId="50" xfId="0" applyFont="1" applyBorder="1" applyAlignment="1">
      <alignment/>
    </xf>
    <xf numFmtId="0" fontId="89" fillId="0" borderId="0" xfId="0" applyFont="1" applyAlignment="1">
      <alignment/>
    </xf>
    <xf numFmtId="0" fontId="89" fillId="0" borderId="0" xfId="0" applyFont="1" applyAlignment="1">
      <alignment horizontal="left"/>
    </xf>
    <xf numFmtId="0" fontId="85" fillId="0" borderId="0" xfId="0" applyFont="1" applyAlignment="1">
      <alignment horizontal="left"/>
    </xf>
    <xf numFmtId="4" fontId="85" fillId="0" borderId="0" xfId="0" applyNumberFormat="1" applyFont="1" applyAlignment="1">
      <alignment/>
    </xf>
    <xf numFmtId="0" fontId="89" fillId="0" borderId="65" xfId="0" applyFont="1" applyBorder="1" applyAlignment="1">
      <alignment/>
    </xf>
    <xf numFmtId="0" fontId="89" fillId="0" borderId="0" xfId="0" applyFont="1" applyBorder="1" applyAlignment="1">
      <alignment/>
    </xf>
    <xf numFmtId="166" fontId="89" fillId="0" borderId="0" xfId="0" applyNumberFormat="1" applyFont="1" applyBorder="1" applyAlignment="1">
      <alignment/>
    </xf>
    <xf numFmtId="166" fontId="89" fillId="0" borderId="66" xfId="0" applyNumberFormat="1" applyFont="1" applyBorder="1" applyAlignment="1">
      <alignment/>
    </xf>
    <xf numFmtId="0" fontId="89" fillId="0" borderId="0" xfId="0" applyFont="1" applyAlignment="1">
      <alignment horizontal="center"/>
    </xf>
    <xf numFmtId="4" fontId="89" fillId="0" borderId="0" xfId="0" applyNumberFormat="1" applyFont="1" applyAlignment="1">
      <alignment vertical="center"/>
    </xf>
    <xf numFmtId="0" fontId="89" fillId="0" borderId="0" xfId="0" applyFont="1" applyBorder="1" applyAlignment="1">
      <alignment horizontal="left"/>
    </xf>
    <xf numFmtId="0" fontId="86" fillId="0" borderId="0" xfId="0" applyFont="1" applyBorder="1" applyAlignment="1">
      <alignment horizontal="left"/>
    </xf>
    <xf numFmtId="4" fontId="86" fillId="0" borderId="0" xfId="0" applyNumberFormat="1" applyFont="1" applyBorder="1" applyAlignment="1">
      <alignment/>
    </xf>
    <xf numFmtId="0" fontId="0" fillId="0" borderId="50" xfId="0" applyFont="1" applyBorder="1" applyAlignment="1" applyProtection="1">
      <alignment vertical="center"/>
      <protection locked="0"/>
    </xf>
    <xf numFmtId="0" fontId="0" fillId="0" borderId="67" xfId="0" applyFont="1" applyBorder="1" applyAlignment="1" applyProtection="1">
      <alignment horizontal="center" vertical="center"/>
      <protection locked="0"/>
    </xf>
    <xf numFmtId="49" fontId="0" fillId="0" borderId="67" xfId="0" applyNumberFormat="1" applyFont="1" applyBorder="1" applyAlignment="1" applyProtection="1">
      <alignment horizontal="left" vertical="center" wrapText="1"/>
      <protection locked="0"/>
    </xf>
    <xf numFmtId="0" fontId="0" fillId="0" borderId="67" xfId="0" applyFont="1" applyBorder="1" applyAlignment="1" applyProtection="1">
      <alignment horizontal="left" vertical="center" wrapText="1"/>
      <protection locked="0"/>
    </xf>
    <xf numFmtId="0" fontId="0" fillId="0" borderId="67" xfId="0" applyFont="1" applyBorder="1" applyAlignment="1" applyProtection="1">
      <alignment horizontal="center" vertical="center" wrapText="1"/>
      <protection locked="0"/>
    </xf>
    <xf numFmtId="167" fontId="0" fillId="0" borderId="67" xfId="0" applyNumberFormat="1" applyFont="1" applyBorder="1" applyAlignment="1" applyProtection="1">
      <alignment vertical="center"/>
      <protection locked="0"/>
    </xf>
    <xf numFmtId="4" fontId="0" fillId="0" borderId="67" xfId="0" applyNumberFormat="1" applyFont="1" applyBorder="1" applyAlignment="1" applyProtection="1">
      <alignment vertical="center"/>
      <protection locked="0"/>
    </xf>
    <xf numFmtId="0" fontId="83" fillId="0" borderId="67" xfId="0" applyFont="1" applyBorder="1" applyAlignment="1">
      <alignment horizontal="left" vertical="center"/>
    </xf>
    <xf numFmtId="0" fontId="83" fillId="0" borderId="0" xfId="0" applyFont="1" applyBorder="1" applyAlignment="1">
      <alignment horizontal="center" vertical="center"/>
    </xf>
    <xf numFmtId="166" fontId="83" fillId="0" borderId="0" xfId="0" applyNumberFormat="1" applyFont="1" applyBorder="1" applyAlignment="1">
      <alignment vertical="center"/>
    </xf>
    <xf numFmtId="166" fontId="83" fillId="0" borderId="66" xfId="0" applyNumberFormat="1" applyFont="1" applyBorder="1" applyAlignment="1">
      <alignment vertical="center"/>
    </xf>
    <xf numFmtId="0" fontId="90" fillId="0" borderId="50" xfId="0" applyFont="1" applyBorder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horizontal="left" vertical="center"/>
    </xf>
    <xf numFmtId="0" fontId="90" fillId="0" borderId="0" xfId="0" applyFont="1" applyAlignment="1">
      <alignment horizontal="left" vertical="center"/>
    </xf>
    <xf numFmtId="0" fontId="90" fillId="0" borderId="0" xfId="0" applyFont="1" applyAlignment="1">
      <alignment horizontal="left" vertical="center" wrapText="1"/>
    </xf>
    <xf numFmtId="167" fontId="90" fillId="0" borderId="0" xfId="0" applyNumberFormat="1" applyFont="1" applyAlignment="1">
      <alignment vertical="center"/>
    </xf>
    <xf numFmtId="0" fontId="90" fillId="0" borderId="65" xfId="0" applyFont="1" applyBorder="1" applyAlignment="1">
      <alignment vertical="center"/>
    </xf>
    <xf numFmtId="0" fontId="90" fillId="0" borderId="0" xfId="0" applyFont="1" applyBorder="1" applyAlignment="1">
      <alignment vertical="center"/>
    </xf>
    <xf numFmtId="0" fontId="90" fillId="0" borderId="66" xfId="0" applyFont="1" applyBorder="1" applyAlignment="1">
      <alignment vertical="center"/>
    </xf>
    <xf numFmtId="0" fontId="92" fillId="0" borderId="50" xfId="0" applyFont="1" applyBorder="1" applyAlignment="1">
      <alignment vertical="center"/>
    </xf>
    <xf numFmtId="0" fontId="92" fillId="0" borderId="0" xfId="0" applyFont="1" applyAlignment="1">
      <alignment vertical="center"/>
    </xf>
    <xf numFmtId="0" fontId="91" fillId="0" borderId="0" xfId="0" applyFont="1" applyBorder="1" applyAlignment="1">
      <alignment horizontal="left" vertical="center"/>
    </xf>
    <xf numFmtId="0" fontId="92" fillId="0" borderId="0" xfId="0" applyFont="1" applyBorder="1" applyAlignment="1">
      <alignment horizontal="left" vertical="center"/>
    </xf>
    <xf numFmtId="0" fontId="92" fillId="0" borderId="0" xfId="0" applyFont="1" applyBorder="1" applyAlignment="1">
      <alignment horizontal="left" vertical="center" wrapText="1"/>
    </xf>
    <xf numFmtId="167" fontId="92" fillId="0" borderId="0" xfId="0" applyNumberFormat="1" applyFont="1" applyBorder="1" applyAlignment="1">
      <alignment vertical="center"/>
    </xf>
    <xf numFmtId="0" fontId="92" fillId="0" borderId="65" xfId="0" applyFont="1" applyBorder="1" applyAlignment="1">
      <alignment vertical="center"/>
    </xf>
    <xf numFmtId="0" fontId="92" fillId="0" borderId="0" xfId="0" applyFont="1" applyBorder="1" applyAlignment="1">
      <alignment vertical="center"/>
    </xf>
    <xf numFmtId="0" fontId="92" fillId="0" borderId="66" xfId="0" applyFont="1" applyBorder="1" applyAlignment="1">
      <alignment vertical="center"/>
    </xf>
    <xf numFmtId="0" fontId="92" fillId="0" borderId="0" xfId="0" applyFont="1" applyAlignment="1">
      <alignment horizontal="left" vertical="center"/>
    </xf>
    <xf numFmtId="0" fontId="90" fillId="0" borderId="0" xfId="0" applyFont="1" applyBorder="1" applyAlignment="1">
      <alignment horizontal="left" vertical="center"/>
    </xf>
    <xf numFmtId="0" fontId="90" fillId="0" borderId="0" xfId="0" applyFont="1" applyBorder="1" applyAlignment="1">
      <alignment horizontal="left" vertical="center" wrapText="1"/>
    </xf>
    <xf numFmtId="167" fontId="90" fillId="0" borderId="0" xfId="0" applyNumberFormat="1" applyFont="1" applyBorder="1" applyAlignment="1">
      <alignment vertical="center"/>
    </xf>
    <xf numFmtId="0" fontId="93" fillId="0" borderId="67" xfId="0" applyFont="1" applyBorder="1" applyAlignment="1" applyProtection="1">
      <alignment horizontal="center" vertical="center"/>
      <protection locked="0"/>
    </xf>
    <xf numFmtId="49" fontId="93" fillId="0" borderId="67" xfId="0" applyNumberFormat="1" applyFont="1" applyBorder="1" applyAlignment="1" applyProtection="1">
      <alignment horizontal="left" vertical="center" wrapText="1"/>
      <protection locked="0"/>
    </xf>
    <xf numFmtId="0" fontId="93" fillId="0" borderId="67" xfId="0" applyFont="1" applyBorder="1" applyAlignment="1" applyProtection="1">
      <alignment horizontal="left" vertical="center" wrapText="1"/>
      <protection locked="0"/>
    </xf>
    <xf numFmtId="0" fontId="93" fillId="0" borderId="67" xfId="0" applyFont="1" applyBorder="1" applyAlignment="1" applyProtection="1">
      <alignment horizontal="center" vertical="center" wrapText="1"/>
      <protection locked="0"/>
    </xf>
    <xf numFmtId="167" fontId="93" fillId="0" borderId="67" xfId="0" applyNumberFormat="1" applyFont="1" applyBorder="1" applyAlignment="1" applyProtection="1">
      <alignment vertical="center"/>
      <protection locked="0"/>
    </xf>
    <xf numFmtId="4" fontId="93" fillId="0" borderId="67" xfId="0" applyNumberFormat="1" applyFont="1" applyBorder="1" applyAlignment="1" applyProtection="1">
      <alignment vertical="center"/>
      <protection locked="0"/>
    </xf>
    <xf numFmtId="0" fontId="93" fillId="0" borderId="50" xfId="0" applyFont="1" applyBorder="1" applyAlignment="1">
      <alignment vertical="center"/>
    </xf>
    <xf numFmtId="0" fontId="93" fillId="0" borderId="67" xfId="0" applyFont="1" applyBorder="1" applyAlignment="1">
      <alignment horizontal="left" vertical="center"/>
    </xf>
    <xf numFmtId="0" fontId="93" fillId="0" borderId="0" xfId="0" applyFont="1" applyBorder="1" applyAlignment="1">
      <alignment horizontal="center" vertical="center"/>
    </xf>
    <xf numFmtId="0" fontId="94" fillId="0" borderId="50" xfId="0" applyFont="1" applyBorder="1" applyAlignment="1">
      <alignment vertical="center"/>
    </xf>
    <xf numFmtId="0" fontId="94" fillId="0" borderId="0" xfId="0" applyFont="1" applyAlignment="1">
      <alignment vertical="center"/>
    </xf>
    <xf numFmtId="0" fontId="94" fillId="0" borderId="0" xfId="0" applyFont="1" applyBorder="1" applyAlignment="1">
      <alignment horizontal="left" vertical="center"/>
    </xf>
    <xf numFmtId="0" fontId="94" fillId="0" borderId="0" xfId="0" applyFont="1" applyBorder="1" applyAlignment="1">
      <alignment horizontal="left" vertical="center" wrapText="1"/>
    </xf>
    <xf numFmtId="167" fontId="94" fillId="0" borderId="0" xfId="0" applyNumberFormat="1" applyFont="1" applyBorder="1" applyAlignment="1">
      <alignment vertical="center"/>
    </xf>
    <xf numFmtId="0" fontId="94" fillId="0" borderId="65" xfId="0" applyFont="1" applyBorder="1" applyAlignment="1">
      <alignment vertical="center"/>
    </xf>
    <xf numFmtId="0" fontId="94" fillId="0" borderId="0" xfId="0" applyFont="1" applyBorder="1" applyAlignment="1">
      <alignment vertical="center"/>
    </xf>
    <xf numFmtId="0" fontId="94" fillId="0" borderId="66" xfId="0" applyFont="1" applyBorder="1" applyAlignment="1">
      <alignment vertical="center"/>
    </xf>
    <xf numFmtId="0" fontId="94" fillId="0" borderId="0" xfId="0" applyFont="1" applyAlignment="1">
      <alignment horizontal="left" vertical="center"/>
    </xf>
    <xf numFmtId="0" fontId="92" fillId="0" borderId="0" xfId="0" applyFont="1" applyAlignment="1">
      <alignment horizontal="left" vertical="center" wrapText="1"/>
    </xf>
    <xf numFmtId="167" fontId="92" fillId="0" borderId="0" xfId="0" applyNumberFormat="1" applyFont="1" applyAlignment="1">
      <alignment vertical="center"/>
    </xf>
    <xf numFmtId="0" fontId="94" fillId="0" borderId="0" xfId="0" applyFont="1" applyAlignment="1">
      <alignment horizontal="left" vertical="center" wrapText="1"/>
    </xf>
    <xf numFmtId="167" fontId="94" fillId="0" borderId="0" xfId="0" applyNumberFormat="1" applyFont="1" applyAlignment="1">
      <alignment vertical="center"/>
    </xf>
    <xf numFmtId="0" fontId="85" fillId="0" borderId="0" xfId="0" applyFont="1" applyBorder="1" applyAlignment="1">
      <alignment horizontal="left"/>
    </xf>
    <xf numFmtId="4" fontId="85" fillId="0" borderId="0" xfId="0" applyNumberFormat="1" applyFont="1" applyBorder="1" applyAlignment="1">
      <alignment/>
    </xf>
    <xf numFmtId="0" fontId="90" fillId="0" borderId="68" xfId="0" applyFont="1" applyBorder="1" applyAlignment="1">
      <alignment vertical="center"/>
    </xf>
    <xf numFmtId="0" fontId="90" fillId="0" borderId="59" xfId="0" applyFont="1" applyBorder="1" applyAlignment="1">
      <alignment vertical="center"/>
    </xf>
    <xf numFmtId="0" fontId="90" fillId="0" borderId="69" xfId="0" applyFont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70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36" borderId="52" xfId="0" applyFont="1" applyFill="1" applyBorder="1" applyAlignment="1">
      <alignment vertical="center"/>
    </xf>
    <xf numFmtId="4" fontId="82" fillId="36" borderId="0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14" fontId="2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5" fillId="36" borderId="0" xfId="0" applyFont="1" applyFill="1" applyAlignment="1">
      <alignment horizontal="left" vertical="center" wrapText="1"/>
    </xf>
    <xf numFmtId="0" fontId="26" fillId="36" borderId="0" xfId="0" applyFont="1" applyFill="1" applyAlignment="1">
      <alignment vertical="center"/>
    </xf>
    <xf numFmtId="4" fontId="26" fillId="36" borderId="0" xfId="0" applyNumberFormat="1" applyFont="1" applyFill="1" applyAlignment="1">
      <alignment horizontal="right" vertical="center"/>
    </xf>
    <xf numFmtId="0" fontId="26" fillId="36" borderId="0" xfId="0" applyFont="1" applyFill="1" applyAlignment="1">
      <alignment horizontal="right" vertical="center"/>
    </xf>
    <xf numFmtId="4" fontId="26" fillId="36" borderId="0" xfId="0" applyNumberFormat="1" applyFont="1" applyFill="1" applyAlignment="1">
      <alignment vertical="center"/>
    </xf>
    <xf numFmtId="16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1" fillId="34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4" fontId="33" fillId="0" borderId="0" xfId="0" applyNumberFormat="1" applyFont="1" applyBorder="1" applyAlignment="1">
      <alignment vertical="center"/>
    </xf>
    <xf numFmtId="4" fontId="26" fillId="19" borderId="0" xfId="0" applyNumberFormat="1" applyFont="1" applyFill="1" applyAlignment="1">
      <alignment vertical="center"/>
    </xf>
    <xf numFmtId="0" fontId="26" fillId="19" borderId="0" xfId="0" applyFont="1" applyFill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4" fontId="6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4" fillId="0" borderId="30" xfId="0" applyFont="1" applyBorder="1" applyAlignment="1">
      <alignment horizontal="center" vertical="center"/>
    </xf>
    <xf numFmtId="0" fontId="0" fillId="0" borderId="5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4" fontId="26" fillId="35" borderId="0" xfId="0" applyNumberFormat="1" applyFont="1" applyFill="1" applyAlignment="1">
      <alignment vertical="center"/>
    </xf>
    <xf numFmtId="0" fontId="26" fillId="35" borderId="0" xfId="0" applyFont="1" applyFill="1" applyAlignment="1">
      <alignment vertical="center"/>
    </xf>
    <xf numFmtId="0" fontId="25" fillId="19" borderId="0" xfId="0" applyFont="1" applyFill="1" applyAlignment="1">
      <alignment horizontal="left" vertical="center" wrapText="1"/>
    </xf>
    <xf numFmtId="0" fontId="25" fillId="35" borderId="0" xfId="0" applyFont="1" applyFill="1" applyAlignment="1">
      <alignment horizontal="left" vertical="center" wrapText="1"/>
    </xf>
    <xf numFmtId="4" fontId="3" fillId="38" borderId="55" xfId="0" applyNumberFormat="1" applyFont="1" applyFill="1" applyBorder="1" applyAlignment="1">
      <alignment vertical="center"/>
    </xf>
    <xf numFmtId="0" fontId="0" fillId="38" borderId="55" xfId="0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right" vertical="center"/>
    </xf>
    <xf numFmtId="0" fontId="3" fillId="34" borderId="18" xfId="0" applyFont="1" applyFill="1" applyBorder="1" applyAlignment="1">
      <alignment horizontal="left" vertical="center"/>
    </xf>
    <xf numFmtId="0" fontId="36" fillId="33" borderId="0" xfId="36" applyFont="1" applyFill="1" applyAlignment="1" applyProtection="1">
      <alignment vertical="center"/>
      <protection/>
    </xf>
    <xf numFmtId="0" fontId="3" fillId="35" borderId="0" xfId="0" applyFont="1" applyFill="1" applyBorder="1" applyAlignment="1">
      <alignment horizontal="left" vertical="center" wrapText="1"/>
    </xf>
    <xf numFmtId="0" fontId="0" fillId="35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4" fillId="0" borderId="0" xfId="0" applyFont="1" applyAlignment="1">
      <alignment/>
    </xf>
    <xf numFmtId="0" fontId="77" fillId="0" borderId="13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19" borderId="0" xfId="0" applyFont="1" applyFill="1" applyBorder="1" applyAlignment="1">
      <alignment horizontal="left" vertical="center" wrapText="1"/>
    </xf>
    <xf numFmtId="0" fontId="0" fillId="19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 wrapText="1"/>
    </xf>
    <xf numFmtId="0" fontId="3" fillId="36" borderId="0" xfId="0" applyFont="1" applyFill="1" applyBorder="1" applyAlignment="1">
      <alignment horizontal="left" vertical="center" wrapText="1"/>
    </xf>
    <xf numFmtId="0" fontId="0" fillId="36" borderId="0" xfId="0" applyFont="1" applyFill="1" applyBorder="1" applyAlignment="1">
      <alignment vertical="center"/>
    </xf>
    <xf numFmtId="0" fontId="81" fillId="0" borderId="0" xfId="0" applyFont="1" applyAlignment="1">
      <alignment horizontal="left" vertical="center" wrapText="1"/>
    </xf>
    <xf numFmtId="0" fontId="79" fillId="37" borderId="0" xfId="36" applyFont="1" applyFill="1" applyAlignment="1" applyProtection="1">
      <alignment vertical="center"/>
      <protection/>
    </xf>
    <xf numFmtId="0" fontId="80" fillId="39" borderId="0" xfId="0" applyFont="1" applyFill="1" applyAlignment="1">
      <alignment horizontal="center" vertical="center"/>
    </xf>
    <xf numFmtId="0" fontId="81" fillId="0" borderId="0" xfId="0" applyFont="1" applyBorder="1" applyAlignment="1">
      <alignment horizontal="left" vertical="center" wrapText="1"/>
    </xf>
    <xf numFmtId="0" fontId="2" fillId="0" borderId="0" xfId="47" applyFont="1" applyBorder="1" applyAlignment="1">
      <alignment horizontal="left" vertical="top"/>
      <protection locked="0"/>
    </xf>
    <xf numFmtId="0" fontId="2" fillId="0" borderId="0" xfId="47" applyFont="1" applyBorder="1" applyAlignment="1">
      <alignment horizontal="left" vertical="center"/>
      <protection locked="0"/>
    </xf>
    <xf numFmtId="0" fontId="5" fillId="0" borderId="0" xfId="47" applyFont="1" applyBorder="1" applyAlignment="1">
      <alignment horizontal="center" vertical="center"/>
      <protection locked="0"/>
    </xf>
    <xf numFmtId="0" fontId="5" fillId="0" borderId="0" xfId="47" applyFont="1" applyBorder="1" applyAlignment="1">
      <alignment horizontal="center" vertical="center" wrapText="1"/>
      <protection locked="0"/>
    </xf>
    <xf numFmtId="0" fontId="8" fillId="0" borderId="43" xfId="47" applyFont="1" applyBorder="1" applyAlignment="1">
      <alignment horizontal="left"/>
      <protection locked="0"/>
    </xf>
    <xf numFmtId="49" fontId="2" fillId="0" borderId="0" xfId="47" applyNumberFormat="1" applyFont="1" applyBorder="1" applyAlignment="1">
      <alignment horizontal="left" vertical="center" wrapText="1"/>
      <protection locked="0"/>
    </xf>
    <xf numFmtId="0" fontId="2" fillId="0" borderId="0" xfId="47" applyFont="1" applyBorder="1" applyAlignment="1">
      <alignment horizontal="left" vertical="center" wrapText="1"/>
      <protection locked="0"/>
    </xf>
    <xf numFmtId="0" fontId="8" fillId="0" borderId="43" xfId="47" applyFont="1" applyBorder="1" applyAlignment="1">
      <alignment horizontal="left" wrapText="1"/>
      <protection locked="0"/>
    </xf>
    <xf numFmtId="0" fontId="0" fillId="0" borderId="36" xfId="0" applyBorder="1" applyAlignment="1" applyProtection="1">
      <alignment horizontal="left" vertical="center" wrapTex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1DE3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295275</xdr:colOff>
      <xdr:row>1</xdr:row>
      <xdr:rowOff>0</xdr:rowOff>
    </xdr:to>
    <xdr:pic>
      <xdr:nvPicPr>
        <xdr:cNvPr id="1" name="Obrázek 1" descr="C:\KROSplusData\System\Temp\rad31DE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d&#237;len&#237;\Akce\Frani%20Sramka\odem&#269;RZP_%20Sanace%20suter&#233;n&#367;%20bytov&#253;ch%20dom&#367;%20na%20ul.%20Fr.&#352;r&#225;mka,%20Blok%203%20d&#367;m%202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Nezpůsobilé 3"/>
      <sheetName val="VON - Vedlejší a ostatní ..."/>
      <sheetName val="Pokyny pro vyplnění"/>
    </sheetNames>
    <sheetDataSet>
      <sheetData sheetId="0">
        <row r="6">
          <cell r="K6" t="str">
            <v>Sanace suterénů bytových domů na ul. Fr.Šrámka, Blok 3 dům 28-32</v>
          </cell>
        </row>
        <row r="10">
          <cell r="AN10" t="str">
            <v/>
          </cell>
        </row>
        <row r="11">
          <cell r="AN11" t="str">
            <v/>
          </cell>
        </row>
        <row r="13">
          <cell r="AN13" t="str">
            <v/>
          </cell>
        </row>
        <row r="14">
          <cell r="AN14" t="str">
            <v/>
          </cell>
        </row>
        <row r="16">
          <cell r="AN16" t="str">
            <v/>
          </cell>
        </row>
        <row r="17">
          <cell r="AN1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2"/>
  <sheetViews>
    <sheetView showGridLines="0" zoomScalePageLayoutView="0" workbookViewId="0" topLeftCell="B1">
      <pane ySplit="1" topLeftCell="A34" activePane="bottomLeft" state="frozen"/>
      <selection pane="topLeft" activeCell="A1" sqref="A1"/>
      <selection pane="bottomLeft" activeCell="D4" sqref="D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196" t="s">
        <v>87</v>
      </c>
      <c r="B1" s="197"/>
      <c r="C1" s="197"/>
      <c r="D1" s="198" t="s">
        <v>88</v>
      </c>
      <c r="E1" s="197"/>
      <c r="F1" s="197"/>
      <c r="G1" s="197"/>
      <c r="H1" s="197"/>
      <c r="I1" s="197"/>
      <c r="J1" s="197"/>
      <c r="K1" s="199" t="s">
        <v>951</v>
      </c>
      <c r="L1" s="199"/>
      <c r="M1" s="199"/>
      <c r="N1" s="199"/>
      <c r="O1" s="199"/>
      <c r="P1" s="199"/>
      <c r="Q1" s="199"/>
      <c r="R1" s="199"/>
      <c r="S1" s="199"/>
      <c r="T1" s="197"/>
      <c r="U1" s="197"/>
      <c r="V1" s="197"/>
      <c r="W1" s="199" t="s">
        <v>952</v>
      </c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4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89</v>
      </c>
      <c r="BB1" s="14" t="s">
        <v>90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91</v>
      </c>
      <c r="BU1" s="16" t="s">
        <v>91</v>
      </c>
      <c r="BV1" s="16" t="s">
        <v>92</v>
      </c>
    </row>
    <row r="2" spans="3:72" ht="36.75" customHeight="1">
      <c r="AR2" s="530" t="s">
        <v>93</v>
      </c>
      <c r="AS2" s="531"/>
      <c r="AT2" s="531"/>
      <c r="AU2" s="531"/>
      <c r="AV2" s="531"/>
      <c r="AW2" s="531"/>
      <c r="AX2" s="531"/>
      <c r="AY2" s="531"/>
      <c r="AZ2" s="531"/>
      <c r="BA2" s="531"/>
      <c r="BB2" s="531"/>
      <c r="BC2" s="531"/>
      <c r="BD2" s="531"/>
      <c r="BE2" s="531"/>
      <c r="BS2" s="17" t="s">
        <v>94</v>
      </c>
      <c r="BT2" s="17" t="s">
        <v>95</v>
      </c>
    </row>
    <row r="3" spans="2:72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94</v>
      </c>
      <c r="BT3" s="17" t="s">
        <v>96</v>
      </c>
    </row>
    <row r="4" spans="2:71" ht="36.75" customHeight="1">
      <c r="B4" s="21"/>
      <c r="C4" s="22"/>
      <c r="D4" s="23" t="s">
        <v>97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4"/>
      <c r="AS4" s="25" t="s">
        <v>98</v>
      </c>
      <c r="BS4" s="17" t="s">
        <v>99</v>
      </c>
    </row>
    <row r="5" spans="2:71" ht="14.25" customHeight="1">
      <c r="B5" s="21"/>
      <c r="C5" s="22"/>
      <c r="D5" s="26" t="s">
        <v>100</v>
      </c>
      <c r="E5" s="22"/>
      <c r="F5" s="22"/>
      <c r="G5" s="22"/>
      <c r="H5" s="22"/>
      <c r="I5" s="22"/>
      <c r="J5" s="22"/>
      <c r="K5" s="535" t="s">
        <v>101</v>
      </c>
      <c r="L5" s="536"/>
      <c r="M5" s="536"/>
      <c r="N5" s="536"/>
      <c r="O5" s="536"/>
      <c r="P5" s="536"/>
      <c r="Q5" s="536"/>
      <c r="R5" s="536"/>
      <c r="S5" s="536"/>
      <c r="T5" s="536"/>
      <c r="U5" s="536"/>
      <c r="V5" s="536"/>
      <c r="W5" s="536"/>
      <c r="X5" s="536"/>
      <c r="Y5" s="536"/>
      <c r="Z5" s="536"/>
      <c r="AA5" s="536"/>
      <c r="AB5" s="536"/>
      <c r="AC5" s="536"/>
      <c r="AD5" s="536"/>
      <c r="AE5" s="536"/>
      <c r="AF5" s="536"/>
      <c r="AG5" s="536"/>
      <c r="AH5" s="536"/>
      <c r="AI5" s="536"/>
      <c r="AJ5" s="536"/>
      <c r="AK5" s="536"/>
      <c r="AL5" s="536"/>
      <c r="AM5" s="536"/>
      <c r="AN5" s="536"/>
      <c r="AO5" s="536"/>
      <c r="AP5" s="22"/>
      <c r="AQ5" s="24"/>
      <c r="BS5" s="17" t="s">
        <v>94</v>
      </c>
    </row>
    <row r="6" spans="2:71" ht="36.75" customHeight="1">
      <c r="B6" s="21"/>
      <c r="C6" s="22"/>
      <c r="D6" s="28" t="s">
        <v>102</v>
      </c>
      <c r="E6" s="22"/>
      <c r="F6" s="22"/>
      <c r="G6" s="22"/>
      <c r="H6" s="22"/>
      <c r="I6" s="22"/>
      <c r="J6" s="22"/>
      <c r="K6" s="537" t="s">
        <v>1051</v>
      </c>
      <c r="L6" s="536"/>
      <c r="M6" s="536"/>
      <c r="N6" s="536"/>
      <c r="O6" s="536"/>
      <c r="P6" s="536"/>
      <c r="Q6" s="536"/>
      <c r="R6" s="536"/>
      <c r="S6" s="536"/>
      <c r="T6" s="536"/>
      <c r="U6" s="536"/>
      <c r="V6" s="536"/>
      <c r="W6" s="536"/>
      <c r="X6" s="536"/>
      <c r="Y6" s="536"/>
      <c r="Z6" s="536"/>
      <c r="AA6" s="536"/>
      <c r="AB6" s="536"/>
      <c r="AC6" s="536"/>
      <c r="AD6" s="536"/>
      <c r="AE6" s="536"/>
      <c r="AF6" s="536"/>
      <c r="AG6" s="536"/>
      <c r="AH6" s="536"/>
      <c r="AI6" s="536"/>
      <c r="AJ6" s="536"/>
      <c r="AK6" s="536"/>
      <c r="AL6" s="536"/>
      <c r="AM6" s="536"/>
      <c r="AN6" s="536"/>
      <c r="AO6" s="536"/>
      <c r="AP6" s="22"/>
      <c r="AQ6" s="24"/>
      <c r="BS6" s="17" t="s">
        <v>94</v>
      </c>
    </row>
    <row r="7" spans="2:71" ht="14.25" customHeight="1">
      <c r="B7" s="21"/>
      <c r="C7" s="22"/>
      <c r="D7" s="29" t="s">
        <v>103</v>
      </c>
      <c r="E7" s="22"/>
      <c r="F7" s="22"/>
      <c r="G7" s="22"/>
      <c r="H7" s="22"/>
      <c r="I7" s="22"/>
      <c r="J7" s="22"/>
      <c r="K7" s="27" t="s">
        <v>90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104</v>
      </c>
      <c r="AL7" s="22"/>
      <c r="AM7" s="22"/>
      <c r="AN7" s="27" t="s">
        <v>90</v>
      </c>
      <c r="AO7" s="22"/>
      <c r="AP7" s="22"/>
      <c r="AQ7" s="24"/>
      <c r="BS7" s="17" t="s">
        <v>94</v>
      </c>
    </row>
    <row r="8" spans="2:71" ht="14.25" customHeight="1">
      <c r="B8" s="21"/>
      <c r="C8" s="22"/>
      <c r="D8" s="29" t="s">
        <v>105</v>
      </c>
      <c r="E8" s="22"/>
      <c r="F8" s="22"/>
      <c r="G8" s="22"/>
      <c r="H8" s="22"/>
      <c r="I8" s="22"/>
      <c r="J8" s="22"/>
      <c r="K8" s="27" t="s">
        <v>1328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107</v>
      </c>
      <c r="AL8" s="22"/>
      <c r="AM8" s="22"/>
      <c r="AN8" s="519">
        <v>42555</v>
      </c>
      <c r="AO8" s="22"/>
      <c r="AP8" s="22"/>
      <c r="AQ8" s="24"/>
      <c r="BS8" s="17" t="s">
        <v>94</v>
      </c>
    </row>
    <row r="9" spans="2:71" ht="14.2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4"/>
      <c r="BS9" s="17" t="s">
        <v>94</v>
      </c>
    </row>
    <row r="10" spans="2:71" ht="14.25" customHeight="1">
      <c r="B10" s="21"/>
      <c r="C10" s="22"/>
      <c r="D10" s="29" t="s">
        <v>108</v>
      </c>
      <c r="E10" s="22"/>
      <c r="F10" s="22"/>
      <c r="G10" s="22"/>
      <c r="H10" s="22"/>
      <c r="I10" s="22"/>
      <c r="J10" s="22"/>
      <c r="K10" s="518" t="s">
        <v>1323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109</v>
      </c>
      <c r="AL10" s="22"/>
      <c r="AM10" s="22"/>
      <c r="AN10" s="27" t="s">
        <v>1325</v>
      </c>
      <c r="AO10" s="22"/>
      <c r="AP10" s="22"/>
      <c r="AQ10" s="24"/>
      <c r="BS10" s="17" t="s">
        <v>94</v>
      </c>
    </row>
    <row r="11" spans="2:71" ht="18" customHeight="1">
      <c r="B11" s="21"/>
      <c r="C11" s="22"/>
      <c r="D11" s="22"/>
      <c r="E11" s="27"/>
      <c r="F11" s="22"/>
      <c r="G11" s="22"/>
      <c r="H11" s="22"/>
      <c r="I11" s="22"/>
      <c r="J11" s="22"/>
      <c r="K11" s="518" t="s">
        <v>1324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110</v>
      </c>
      <c r="AL11" s="22"/>
      <c r="AM11" s="22"/>
      <c r="AN11" s="27" t="s">
        <v>90</v>
      </c>
      <c r="AO11" s="22"/>
      <c r="AP11" s="22"/>
      <c r="AQ11" s="24"/>
      <c r="BS11" s="17" t="s">
        <v>94</v>
      </c>
    </row>
    <row r="12" spans="2:71" ht="6.7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4"/>
      <c r="BS12" s="17" t="s">
        <v>94</v>
      </c>
    </row>
    <row r="13" spans="2:71" ht="14.25" customHeight="1">
      <c r="B13" s="21"/>
      <c r="C13" s="22"/>
      <c r="D13" s="29" t="s">
        <v>111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109</v>
      </c>
      <c r="AL13" s="22"/>
      <c r="AM13" s="22"/>
      <c r="AN13" s="27" t="s">
        <v>90</v>
      </c>
      <c r="AO13" s="22"/>
      <c r="AP13" s="22"/>
      <c r="AQ13" s="24"/>
      <c r="BS13" s="17" t="s">
        <v>94</v>
      </c>
    </row>
    <row r="14" spans="2:71" ht="15">
      <c r="B14" s="21"/>
      <c r="C14" s="22"/>
      <c r="D14" s="22"/>
      <c r="E14" s="27" t="s">
        <v>112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9" t="s">
        <v>110</v>
      </c>
      <c r="AL14" s="22"/>
      <c r="AM14" s="22"/>
      <c r="AN14" s="27" t="s">
        <v>90</v>
      </c>
      <c r="AO14" s="22"/>
      <c r="AP14" s="22"/>
      <c r="AQ14" s="24"/>
      <c r="BS14" s="17" t="s">
        <v>94</v>
      </c>
    </row>
    <row r="15" spans="2:71" ht="6.7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4"/>
      <c r="BS15" s="17" t="s">
        <v>91</v>
      </c>
    </row>
    <row r="16" spans="2:71" ht="14.25" customHeight="1">
      <c r="B16" s="21"/>
      <c r="C16" s="22"/>
      <c r="D16" s="29" t="s">
        <v>113</v>
      </c>
      <c r="E16" s="22"/>
      <c r="F16" s="22"/>
      <c r="G16" s="22"/>
      <c r="H16" s="22"/>
      <c r="I16" s="22"/>
      <c r="J16" s="22"/>
      <c r="K16" s="518" t="s">
        <v>114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109</v>
      </c>
      <c r="AL16" s="22"/>
      <c r="AM16" s="22"/>
      <c r="AN16" s="27" t="s">
        <v>1327</v>
      </c>
      <c r="AO16" s="22"/>
      <c r="AP16" s="22"/>
      <c r="AQ16" s="24"/>
      <c r="BS16" s="17" t="s">
        <v>91</v>
      </c>
    </row>
    <row r="17" spans="2:71" ht="18" customHeight="1">
      <c r="B17" s="21"/>
      <c r="C17" s="22"/>
      <c r="D17" s="22"/>
      <c r="E17" s="27"/>
      <c r="F17" s="22"/>
      <c r="G17" s="22"/>
      <c r="H17" s="22"/>
      <c r="I17" s="22"/>
      <c r="J17" s="22"/>
      <c r="K17" s="518" t="s">
        <v>1326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110</v>
      </c>
      <c r="AL17" s="22"/>
      <c r="AM17" s="22"/>
      <c r="AN17" s="27" t="s">
        <v>90</v>
      </c>
      <c r="AO17" s="22"/>
      <c r="AP17" s="22"/>
      <c r="AQ17" s="24"/>
      <c r="BS17" s="17" t="s">
        <v>115</v>
      </c>
    </row>
    <row r="18" spans="2:71" ht="6.7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4"/>
      <c r="BS18" s="17" t="s">
        <v>94</v>
      </c>
    </row>
    <row r="19" spans="2:71" ht="14.25" customHeight="1">
      <c r="B19" s="21"/>
      <c r="C19" s="22"/>
      <c r="D19" s="29" t="s">
        <v>116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4"/>
      <c r="BS19" s="17" t="s">
        <v>94</v>
      </c>
    </row>
    <row r="20" spans="2:71" ht="63" customHeight="1">
      <c r="B20" s="21"/>
      <c r="C20" s="22"/>
      <c r="D20" s="22"/>
      <c r="E20" s="538" t="s">
        <v>117</v>
      </c>
      <c r="F20" s="536"/>
      <c r="G20" s="536"/>
      <c r="H20" s="536"/>
      <c r="I20" s="536"/>
      <c r="J20" s="536"/>
      <c r="K20" s="536"/>
      <c r="L20" s="536"/>
      <c r="M20" s="536"/>
      <c r="N20" s="536"/>
      <c r="O20" s="536"/>
      <c r="P20" s="536"/>
      <c r="Q20" s="536"/>
      <c r="R20" s="536"/>
      <c r="S20" s="536"/>
      <c r="T20" s="536"/>
      <c r="U20" s="536"/>
      <c r="V20" s="536"/>
      <c r="W20" s="536"/>
      <c r="X20" s="536"/>
      <c r="Y20" s="536"/>
      <c r="Z20" s="536"/>
      <c r="AA20" s="536"/>
      <c r="AB20" s="536"/>
      <c r="AC20" s="536"/>
      <c r="AD20" s="536"/>
      <c r="AE20" s="536"/>
      <c r="AF20" s="536"/>
      <c r="AG20" s="536"/>
      <c r="AH20" s="536"/>
      <c r="AI20" s="536"/>
      <c r="AJ20" s="536"/>
      <c r="AK20" s="536"/>
      <c r="AL20" s="536"/>
      <c r="AM20" s="536"/>
      <c r="AN20" s="536"/>
      <c r="AO20" s="22"/>
      <c r="AP20" s="22"/>
      <c r="AQ20" s="24"/>
      <c r="BS20" s="17" t="s">
        <v>115</v>
      </c>
    </row>
    <row r="21" spans="2:43" ht="6.7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4"/>
    </row>
    <row r="22" spans="2:43" ht="6.75" customHeight="1">
      <c r="B22" s="21"/>
      <c r="C22" s="22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22"/>
      <c r="AQ22" s="24"/>
    </row>
    <row r="23" spans="2:43" s="1" customFormat="1" ht="25.5" customHeight="1">
      <c r="B23" s="31"/>
      <c r="C23" s="32"/>
      <c r="D23" s="33" t="s">
        <v>118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539">
        <f>ROUND(AG51,2)</f>
        <v>0</v>
      </c>
      <c r="AL23" s="540"/>
      <c r="AM23" s="540"/>
      <c r="AN23" s="540"/>
      <c r="AO23" s="540"/>
      <c r="AP23" s="32"/>
      <c r="AQ23" s="35"/>
    </row>
    <row r="24" spans="2:43" s="1" customFormat="1" ht="6.75" customHeight="1"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5"/>
    </row>
    <row r="25" spans="2:43" s="1" customFormat="1" ht="13.5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559" t="s">
        <v>119</v>
      </c>
      <c r="M25" s="544"/>
      <c r="N25" s="544"/>
      <c r="O25" s="544"/>
      <c r="P25" s="32"/>
      <c r="Q25" s="32"/>
      <c r="R25" s="32"/>
      <c r="S25" s="32"/>
      <c r="T25" s="32"/>
      <c r="U25" s="32"/>
      <c r="V25" s="32"/>
      <c r="W25" s="559" t="s">
        <v>120</v>
      </c>
      <c r="X25" s="544"/>
      <c r="Y25" s="544"/>
      <c r="Z25" s="544"/>
      <c r="AA25" s="544"/>
      <c r="AB25" s="544"/>
      <c r="AC25" s="544"/>
      <c r="AD25" s="544"/>
      <c r="AE25" s="544"/>
      <c r="AF25" s="32"/>
      <c r="AG25" s="32"/>
      <c r="AH25" s="32"/>
      <c r="AI25" s="32"/>
      <c r="AJ25" s="32"/>
      <c r="AK25" s="559" t="s">
        <v>121</v>
      </c>
      <c r="AL25" s="544"/>
      <c r="AM25" s="544"/>
      <c r="AN25" s="544"/>
      <c r="AO25" s="544"/>
      <c r="AP25" s="32"/>
      <c r="AQ25" s="35"/>
    </row>
    <row r="26" spans="2:43" s="2" customFormat="1" ht="14.25" customHeight="1">
      <c r="B26" s="37"/>
      <c r="C26" s="38"/>
      <c r="D26" s="39" t="s">
        <v>122</v>
      </c>
      <c r="E26" s="38"/>
      <c r="F26" s="39" t="s">
        <v>123</v>
      </c>
      <c r="G26" s="38"/>
      <c r="H26" s="38"/>
      <c r="I26" s="38"/>
      <c r="J26" s="38"/>
      <c r="K26" s="38"/>
      <c r="L26" s="528">
        <v>0.21</v>
      </c>
      <c r="M26" s="529"/>
      <c r="N26" s="529"/>
      <c r="O26" s="529"/>
      <c r="P26" s="38"/>
      <c r="Q26" s="38"/>
      <c r="R26" s="38"/>
      <c r="S26" s="38"/>
      <c r="T26" s="38"/>
      <c r="U26" s="38"/>
      <c r="V26" s="38"/>
      <c r="W26" s="532">
        <f>ROUND(AZ51,2)</f>
        <v>0</v>
      </c>
      <c r="X26" s="529"/>
      <c r="Y26" s="529"/>
      <c r="Z26" s="529"/>
      <c r="AA26" s="529"/>
      <c r="AB26" s="529"/>
      <c r="AC26" s="529"/>
      <c r="AD26" s="529"/>
      <c r="AE26" s="529"/>
      <c r="AF26" s="38"/>
      <c r="AG26" s="38"/>
      <c r="AH26" s="38"/>
      <c r="AI26" s="38"/>
      <c r="AJ26" s="38"/>
      <c r="AK26" s="532">
        <f>ROUND(AV51,2)</f>
        <v>0</v>
      </c>
      <c r="AL26" s="529"/>
      <c r="AM26" s="529"/>
      <c r="AN26" s="529"/>
      <c r="AO26" s="529"/>
      <c r="AP26" s="38"/>
      <c r="AQ26" s="40"/>
    </row>
    <row r="27" spans="2:43" s="2" customFormat="1" ht="14.25" customHeight="1">
      <c r="B27" s="37"/>
      <c r="C27" s="38"/>
      <c r="D27" s="38"/>
      <c r="E27" s="38"/>
      <c r="F27" s="39" t="s">
        <v>124</v>
      </c>
      <c r="G27" s="38"/>
      <c r="H27" s="38"/>
      <c r="I27" s="38"/>
      <c r="J27" s="38"/>
      <c r="K27" s="38"/>
      <c r="L27" s="528">
        <v>0.15</v>
      </c>
      <c r="M27" s="529"/>
      <c r="N27" s="529"/>
      <c r="O27" s="529"/>
      <c r="P27" s="38"/>
      <c r="Q27" s="38"/>
      <c r="R27" s="38"/>
      <c r="S27" s="38"/>
      <c r="T27" s="38"/>
      <c r="U27" s="38"/>
      <c r="V27" s="38"/>
      <c r="W27" s="532">
        <f>AK23</f>
        <v>0</v>
      </c>
      <c r="X27" s="529"/>
      <c r="Y27" s="529"/>
      <c r="Z27" s="529"/>
      <c r="AA27" s="529"/>
      <c r="AB27" s="529"/>
      <c r="AC27" s="529"/>
      <c r="AD27" s="529"/>
      <c r="AE27" s="529"/>
      <c r="AF27" s="38"/>
      <c r="AG27" s="38"/>
      <c r="AH27" s="38"/>
      <c r="AI27" s="38"/>
      <c r="AJ27" s="38"/>
      <c r="AK27" s="532">
        <f>W27*0.15</f>
        <v>0</v>
      </c>
      <c r="AL27" s="529"/>
      <c r="AM27" s="529"/>
      <c r="AN27" s="529"/>
      <c r="AO27" s="529"/>
      <c r="AP27" s="38"/>
      <c r="AQ27" s="40"/>
    </row>
    <row r="28" spans="2:43" s="2" customFormat="1" ht="14.25" customHeight="1" hidden="1">
      <c r="B28" s="37"/>
      <c r="C28" s="38"/>
      <c r="D28" s="38"/>
      <c r="E28" s="38"/>
      <c r="F28" s="39" t="s">
        <v>125</v>
      </c>
      <c r="G28" s="38"/>
      <c r="H28" s="38"/>
      <c r="I28" s="38"/>
      <c r="J28" s="38"/>
      <c r="K28" s="38"/>
      <c r="L28" s="528">
        <v>0.21</v>
      </c>
      <c r="M28" s="529"/>
      <c r="N28" s="529"/>
      <c r="O28" s="529"/>
      <c r="P28" s="38"/>
      <c r="Q28" s="38"/>
      <c r="R28" s="38"/>
      <c r="S28" s="38"/>
      <c r="T28" s="38"/>
      <c r="U28" s="38"/>
      <c r="V28" s="38"/>
      <c r="W28" s="532">
        <f>ROUND(BB51,2)</f>
        <v>0</v>
      </c>
      <c r="X28" s="529"/>
      <c r="Y28" s="529"/>
      <c r="Z28" s="529"/>
      <c r="AA28" s="529"/>
      <c r="AB28" s="529"/>
      <c r="AC28" s="529"/>
      <c r="AD28" s="529"/>
      <c r="AE28" s="529"/>
      <c r="AF28" s="38"/>
      <c r="AG28" s="38"/>
      <c r="AH28" s="38"/>
      <c r="AI28" s="38"/>
      <c r="AJ28" s="38"/>
      <c r="AK28" s="532">
        <v>0</v>
      </c>
      <c r="AL28" s="529"/>
      <c r="AM28" s="529"/>
      <c r="AN28" s="529"/>
      <c r="AO28" s="529"/>
      <c r="AP28" s="38"/>
      <c r="AQ28" s="40"/>
    </row>
    <row r="29" spans="2:43" s="2" customFormat="1" ht="14.25" customHeight="1" hidden="1">
      <c r="B29" s="37"/>
      <c r="C29" s="38"/>
      <c r="D29" s="38"/>
      <c r="E29" s="38"/>
      <c r="F29" s="39" t="s">
        <v>126</v>
      </c>
      <c r="G29" s="38"/>
      <c r="H29" s="38"/>
      <c r="I29" s="38"/>
      <c r="J29" s="38"/>
      <c r="K29" s="38"/>
      <c r="L29" s="528">
        <v>0.15</v>
      </c>
      <c r="M29" s="529"/>
      <c r="N29" s="529"/>
      <c r="O29" s="529"/>
      <c r="P29" s="38"/>
      <c r="Q29" s="38"/>
      <c r="R29" s="38"/>
      <c r="S29" s="38"/>
      <c r="T29" s="38"/>
      <c r="U29" s="38"/>
      <c r="V29" s="38"/>
      <c r="W29" s="532">
        <f>ROUND(BC51,2)</f>
        <v>0</v>
      </c>
      <c r="X29" s="529"/>
      <c r="Y29" s="529"/>
      <c r="Z29" s="529"/>
      <c r="AA29" s="529"/>
      <c r="AB29" s="529"/>
      <c r="AC29" s="529"/>
      <c r="AD29" s="529"/>
      <c r="AE29" s="529"/>
      <c r="AF29" s="38"/>
      <c r="AG29" s="38"/>
      <c r="AH29" s="38"/>
      <c r="AI29" s="38"/>
      <c r="AJ29" s="38"/>
      <c r="AK29" s="532">
        <v>0</v>
      </c>
      <c r="AL29" s="529"/>
      <c r="AM29" s="529"/>
      <c r="AN29" s="529"/>
      <c r="AO29" s="529"/>
      <c r="AP29" s="38"/>
      <c r="AQ29" s="40"/>
    </row>
    <row r="30" spans="2:43" s="2" customFormat="1" ht="14.25" customHeight="1" hidden="1">
      <c r="B30" s="37"/>
      <c r="C30" s="38"/>
      <c r="D30" s="38"/>
      <c r="E30" s="38"/>
      <c r="F30" s="39" t="s">
        <v>127</v>
      </c>
      <c r="G30" s="38"/>
      <c r="H30" s="38"/>
      <c r="I30" s="38"/>
      <c r="J30" s="38"/>
      <c r="K30" s="38"/>
      <c r="L30" s="528">
        <v>0</v>
      </c>
      <c r="M30" s="529"/>
      <c r="N30" s="529"/>
      <c r="O30" s="529"/>
      <c r="P30" s="38"/>
      <c r="Q30" s="38"/>
      <c r="R30" s="38"/>
      <c r="S30" s="38"/>
      <c r="T30" s="38"/>
      <c r="U30" s="38"/>
      <c r="V30" s="38"/>
      <c r="W30" s="532">
        <f>ROUND(BD51,2)</f>
        <v>0</v>
      </c>
      <c r="X30" s="529"/>
      <c r="Y30" s="529"/>
      <c r="Z30" s="529"/>
      <c r="AA30" s="529"/>
      <c r="AB30" s="529"/>
      <c r="AC30" s="529"/>
      <c r="AD30" s="529"/>
      <c r="AE30" s="529"/>
      <c r="AF30" s="38"/>
      <c r="AG30" s="38"/>
      <c r="AH30" s="38"/>
      <c r="AI30" s="38"/>
      <c r="AJ30" s="38"/>
      <c r="AK30" s="532">
        <v>0</v>
      </c>
      <c r="AL30" s="529"/>
      <c r="AM30" s="529"/>
      <c r="AN30" s="529"/>
      <c r="AO30" s="529"/>
      <c r="AP30" s="38"/>
      <c r="AQ30" s="40"/>
    </row>
    <row r="31" spans="2:43" s="1" customFormat="1" ht="6.75" customHeight="1"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5"/>
    </row>
    <row r="32" spans="2:43" s="1" customFormat="1" ht="25.5" customHeight="1">
      <c r="B32" s="31"/>
      <c r="C32" s="41"/>
      <c r="D32" s="42" t="s">
        <v>128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4" t="s">
        <v>129</v>
      </c>
      <c r="U32" s="43"/>
      <c r="V32" s="43"/>
      <c r="W32" s="43"/>
      <c r="X32" s="563" t="s">
        <v>130</v>
      </c>
      <c r="Y32" s="552"/>
      <c r="Z32" s="552"/>
      <c r="AA32" s="552"/>
      <c r="AB32" s="552"/>
      <c r="AC32" s="43"/>
      <c r="AD32" s="43"/>
      <c r="AE32" s="43"/>
      <c r="AF32" s="43"/>
      <c r="AG32" s="43"/>
      <c r="AH32" s="43"/>
      <c r="AI32" s="43"/>
      <c r="AJ32" s="43"/>
      <c r="AK32" s="551">
        <f>SUM(AK23:AK30)</f>
        <v>0</v>
      </c>
      <c r="AL32" s="552"/>
      <c r="AM32" s="552"/>
      <c r="AN32" s="552"/>
      <c r="AO32" s="553"/>
      <c r="AP32" s="41"/>
      <c r="AQ32" s="45"/>
    </row>
    <row r="33" spans="2:43" s="1" customFormat="1" ht="6.75" customHeight="1"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5"/>
    </row>
    <row r="34" spans="2:43" s="1" customFormat="1" ht="6.75" customHeight="1"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8"/>
    </row>
    <row r="38" spans="2:44" s="1" customFormat="1" ht="6.75" customHeight="1"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31"/>
    </row>
    <row r="39" spans="2:44" s="1" customFormat="1" ht="36.75" customHeight="1">
      <c r="B39" s="31"/>
      <c r="C39" s="51" t="s">
        <v>131</v>
      </c>
      <c r="AR39" s="31"/>
    </row>
    <row r="40" spans="2:44" s="1" customFormat="1" ht="6.75" customHeight="1">
      <c r="B40" s="31"/>
      <c r="AR40" s="31"/>
    </row>
    <row r="41" spans="2:44" s="3" customFormat="1" ht="14.25" customHeight="1">
      <c r="B41" s="52"/>
      <c r="C41" s="53" t="s">
        <v>100</v>
      </c>
      <c r="L41" s="3" t="str">
        <f>K5</f>
        <v>N16-075</v>
      </c>
      <c r="AR41" s="52"/>
    </row>
    <row r="42" spans="2:44" s="4" customFormat="1" ht="36.75" customHeight="1">
      <c r="B42" s="54"/>
      <c r="C42" s="55" t="s">
        <v>102</v>
      </c>
      <c r="L42" s="545" t="str">
        <f>K6</f>
        <v>Snížení energetické náročnosti budov na ulici Fráni Šrámka 2457/28, 2458/30 a 2459/32 v Ostravě - Mariánských Horách</v>
      </c>
      <c r="M42" s="546"/>
      <c r="N42" s="546"/>
      <c r="O42" s="546"/>
      <c r="P42" s="546"/>
      <c r="Q42" s="546"/>
      <c r="R42" s="546"/>
      <c r="S42" s="546"/>
      <c r="T42" s="546"/>
      <c r="U42" s="546"/>
      <c r="V42" s="546"/>
      <c r="W42" s="546"/>
      <c r="X42" s="546"/>
      <c r="Y42" s="546"/>
      <c r="Z42" s="546"/>
      <c r="AA42" s="546"/>
      <c r="AB42" s="546"/>
      <c r="AC42" s="546"/>
      <c r="AD42" s="546"/>
      <c r="AE42" s="546"/>
      <c r="AF42" s="546"/>
      <c r="AG42" s="546"/>
      <c r="AH42" s="546"/>
      <c r="AI42" s="546"/>
      <c r="AJ42" s="546"/>
      <c r="AK42" s="546"/>
      <c r="AL42" s="546"/>
      <c r="AM42" s="546"/>
      <c r="AN42" s="546"/>
      <c r="AO42" s="546"/>
      <c r="AR42" s="54"/>
    </row>
    <row r="43" spans="2:44" s="1" customFormat="1" ht="6.75" customHeight="1">
      <c r="B43" s="31"/>
      <c r="AR43" s="31"/>
    </row>
    <row r="44" spans="2:44" s="1" customFormat="1" ht="15">
      <c r="B44" s="31"/>
      <c r="C44" s="53" t="s">
        <v>105</v>
      </c>
      <c r="L44" s="520" t="str">
        <f>IF(K8="","",K8)</f>
        <v> Fráni Šrámka 2457/28, 2458/30, 2459/32, Ostrava - Mariánské Hory</v>
      </c>
      <c r="AI44" s="53" t="s">
        <v>107</v>
      </c>
      <c r="AM44" s="554">
        <f>IF(AN8="","",AN8)</f>
        <v>42555</v>
      </c>
      <c r="AN44" s="555"/>
      <c r="AR44" s="31"/>
    </row>
    <row r="45" spans="2:44" s="1" customFormat="1" ht="6.75" customHeight="1">
      <c r="B45" s="31"/>
      <c r="AR45" s="31"/>
    </row>
    <row r="46" spans="2:56" s="1" customFormat="1" ht="15">
      <c r="B46" s="31"/>
      <c r="C46" s="53" t="s">
        <v>108</v>
      </c>
      <c r="L46" s="3" t="s">
        <v>1323</v>
      </c>
      <c r="AI46" s="53" t="s">
        <v>113</v>
      </c>
      <c r="AM46" s="556" t="s">
        <v>114</v>
      </c>
      <c r="AN46" s="555"/>
      <c r="AO46" s="555"/>
      <c r="AP46" s="555"/>
      <c r="AR46" s="31"/>
      <c r="AS46" s="541" t="s">
        <v>132</v>
      </c>
      <c r="AT46" s="542"/>
      <c r="AU46" s="57"/>
      <c r="AV46" s="57"/>
      <c r="AW46" s="57"/>
      <c r="AX46" s="57"/>
      <c r="AY46" s="57"/>
      <c r="AZ46" s="57"/>
      <c r="BA46" s="57"/>
      <c r="BB46" s="57"/>
      <c r="BC46" s="57"/>
      <c r="BD46" s="58"/>
    </row>
    <row r="47" spans="2:56" s="1" customFormat="1" ht="15">
      <c r="B47" s="31"/>
      <c r="C47" s="53" t="s">
        <v>111</v>
      </c>
      <c r="L47" s="3" t="str">
        <f>IF(E14="","",E14)</f>
        <v>Na základě výběrového řízení</v>
      </c>
      <c r="AR47" s="31"/>
      <c r="AS47" s="543"/>
      <c r="AT47" s="544"/>
      <c r="AU47" s="32"/>
      <c r="AV47" s="32"/>
      <c r="AW47" s="32"/>
      <c r="AX47" s="32"/>
      <c r="AY47" s="32"/>
      <c r="AZ47" s="32"/>
      <c r="BA47" s="32"/>
      <c r="BB47" s="32"/>
      <c r="BC47" s="32"/>
      <c r="BD47" s="60"/>
    </row>
    <row r="48" spans="2:56" s="1" customFormat="1" ht="10.5" customHeight="1">
      <c r="B48" s="31"/>
      <c r="AR48" s="31"/>
      <c r="AS48" s="543"/>
      <c r="AT48" s="544"/>
      <c r="AU48" s="32"/>
      <c r="AV48" s="32"/>
      <c r="AW48" s="32"/>
      <c r="AX48" s="32"/>
      <c r="AY48" s="32"/>
      <c r="AZ48" s="32"/>
      <c r="BA48" s="32"/>
      <c r="BB48" s="32"/>
      <c r="BC48" s="32"/>
      <c r="BD48" s="60"/>
    </row>
    <row r="49" spans="2:56" s="1" customFormat="1" ht="29.25" customHeight="1">
      <c r="B49" s="31"/>
      <c r="C49" s="560" t="s">
        <v>133</v>
      </c>
      <c r="D49" s="552"/>
      <c r="E49" s="552"/>
      <c r="F49" s="552"/>
      <c r="G49" s="552"/>
      <c r="H49" s="43"/>
      <c r="I49" s="561" t="s">
        <v>134</v>
      </c>
      <c r="J49" s="552"/>
      <c r="K49" s="552"/>
      <c r="L49" s="552"/>
      <c r="M49" s="552"/>
      <c r="N49" s="552"/>
      <c r="O49" s="552"/>
      <c r="P49" s="552"/>
      <c r="Q49" s="552"/>
      <c r="R49" s="552"/>
      <c r="S49" s="552"/>
      <c r="T49" s="552"/>
      <c r="U49" s="552"/>
      <c r="V49" s="552"/>
      <c r="W49" s="552"/>
      <c r="X49" s="552"/>
      <c r="Y49" s="552"/>
      <c r="Z49" s="552"/>
      <c r="AA49" s="552"/>
      <c r="AB49" s="552"/>
      <c r="AC49" s="552"/>
      <c r="AD49" s="552"/>
      <c r="AE49" s="552"/>
      <c r="AF49" s="552"/>
      <c r="AG49" s="562" t="s">
        <v>135</v>
      </c>
      <c r="AH49" s="552"/>
      <c r="AI49" s="552"/>
      <c r="AJ49" s="552"/>
      <c r="AK49" s="552"/>
      <c r="AL49" s="552"/>
      <c r="AM49" s="552"/>
      <c r="AN49" s="561" t="s">
        <v>136</v>
      </c>
      <c r="AO49" s="552"/>
      <c r="AP49" s="552"/>
      <c r="AQ49" s="61" t="s">
        <v>137</v>
      </c>
      <c r="AR49" s="31"/>
      <c r="AS49" s="62" t="s">
        <v>138</v>
      </c>
      <c r="AT49" s="63" t="s">
        <v>139</v>
      </c>
      <c r="AU49" s="63" t="s">
        <v>140</v>
      </c>
      <c r="AV49" s="63" t="s">
        <v>141</v>
      </c>
      <c r="AW49" s="63" t="s">
        <v>142</v>
      </c>
      <c r="AX49" s="63" t="s">
        <v>143</v>
      </c>
      <c r="AY49" s="63" t="s">
        <v>144</v>
      </c>
      <c r="AZ49" s="63" t="s">
        <v>145</v>
      </c>
      <c r="BA49" s="63" t="s">
        <v>146</v>
      </c>
      <c r="BB49" s="63" t="s">
        <v>147</v>
      </c>
      <c r="BC49" s="63" t="s">
        <v>148</v>
      </c>
      <c r="BD49" s="64" t="s">
        <v>149</v>
      </c>
    </row>
    <row r="50" spans="2:56" s="1" customFormat="1" ht="10.5" customHeight="1">
      <c r="B50" s="31"/>
      <c r="AR50" s="31"/>
      <c r="AS50" s="65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8"/>
    </row>
    <row r="51" spans="2:90" s="4" customFormat="1" ht="32.25" customHeight="1">
      <c r="B51" s="54"/>
      <c r="C51" s="66" t="s">
        <v>150</v>
      </c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557">
        <f>ROUND(SUM(AG52:AG56),2)</f>
        <v>0</v>
      </c>
      <c r="AH51" s="557"/>
      <c r="AI51" s="557"/>
      <c r="AJ51" s="557"/>
      <c r="AK51" s="557"/>
      <c r="AL51" s="557"/>
      <c r="AM51" s="557"/>
      <c r="AN51" s="558">
        <f>SUM(AN52:AP56)</f>
        <v>0</v>
      </c>
      <c r="AO51" s="558"/>
      <c r="AP51" s="558"/>
      <c r="AQ51" s="68" t="s">
        <v>90</v>
      </c>
      <c r="AR51" s="54"/>
      <c r="AS51" s="69">
        <f>ROUND(SUM(AS52:AS55),2)</f>
        <v>0</v>
      </c>
      <c r="AT51" s="70">
        <f>ROUND(SUM(AV51:AW51),2)</f>
        <v>0</v>
      </c>
      <c r="AU51" s="71" t="e">
        <f>ROUND(SUM(AU52:AU55),5)</f>
        <v>#REF!</v>
      </c>
      <c r="AV51" s="70">
        <f>ROUND(AZ51*L26,2)</f>
        <v>0</v>
      </c>
      <c r="AW51" s="70">
        <f>ROUND(BA51*L27,2)</f>
        <v>0</v>
      </c>
      <c r="AX51" s="70">
        <f>ROUND(BB51*L26,2)</f>
        <v>0</v>
      </c>
      <c r="AY51" s="70">
        <f>ROUND(BC51*L27,2)</f>
        <v>0</v>
      </c>
      <c r="AZ51" s="70">
        <f>ROUND(SUM(AZ52:AZ55),2)</f>
        <v>0</v>
      </c>
      <c r="BA51" s="70">
        <f>ROUND(SUM(BA52:BA55),2)</f>
        <v>0</v>
      </c>
      <c r="BB51" s="70">
        <f>ROUND(SUM(BB52:BB55),2)</f>
        <v>0</v>
      </c>
      <c r="BC51" s="70">
        <f>ROUND(SUM(BC52:BC55),2)</f>
        <v>0</v>
      </c>
      <c r="BD51" s="72">
        <f>ROUND(SUM(BD52:BD55),2)</f>
        <v>0</v>
      </c>
      <c r="BE51" s="516"/>
      <c r="BS51" s="55" t="s">
        <v>151</v>
      </c>
      <c r="BT51" s="55" t="s">
        <v>152</v>
      </c>
      <c r="BU51" s="73" t="s">
        <v>153</v>
      </c>
      <c r="BV51" s="55" t="s">
        <v>154</v>
      </c>
      <c r="BW51" s="55" t="s">
        <v>92</v>
      </c>
      <c r="BX51" s="55" t="s">
        <v>155</v>
      </c>
      <c r="CL51" s="55" t="s">
        <v>90</v>
      </c>
    </row>
    <row r="52" spans="1:91" s="5" customFormat="1" ht="36.75" customHeight="1">
      <c r="A52" s="195"/>
      <c r="B52" s="74"/>
      <c r="C52" s="358"/>
      <c r="D52" s="550" t="s">
        <v>160</v>
      </c>
      <c r="E52" s="548"/>
      <c r="F52" s="548"/>
      <c r="G52" s="548"/>
      <c r="H52" s="548"/>
      <c r="I52" s="359"/>
      <c r="J52" s="550" t="s">
        <v>1054</v>
      </c>
      <c r="K52" s="548"/>
      <c r="L52" s="548"/>
      <c r="M52" s="548"/>
      <c r="N52" s="548"/>
      <c r="O52" s="548"/>
      <c r="P52" s="548"/>
      <c r="Q52" s="548"/>
      <c r="R52" s="548"/>
      <c r="S52" s="548"/>
      <c r="T52" s="548"/>
      <c r="U52" s="548"/>
      <c r="V52" s="548"/>
      <c r="W52" s="548"/>
      <c r="X52" s="548"/>
      <c r="Y52" s="548"/>
      <c r="Z52" s="548"/>
      <c r="AA52" s="548"/>
      <c r="AB52" s="548"/>
      <c r="AC52" s="548"/>
      <c r="AD52" s="548"/>
      <c r="AE52" s="548"/>
      <c r="AF52" s="548"/>
      <c r="AG52" s="547">
        <f>'Způsobilé hlavní'!J27</f>
        <v>0</v>
      </c>
      <c r="AH52" s="548"/>
      <c r="AI52" s="548"/>
      <c r="AJ52" s="548"/>
      <c r="AK52" s="548"/>
      <c r="AL52" s="548"/>
      <c r="AM52" s="548"/>
      <c r="AN52" s="547">
        <f>SUM(AG52,AT52)</f>
        <v>0</v>
      </c>
      <c r="AO52" s="548"/>
      <c r="AP52" s="548"/>
      <c r="AQ52" s="360" t="s">
        <v>161</v>
      </c>
      <c r="AR52" s="74"/>
      <c r="AS52" s="75">
        <v>0</v>
      </c>
      <c r="AT52" s="76">
        <f>ROUND(SUM(AV52:AW52),2)</f>
        <v>0</v>
      </c>
      <c r="AU52" s="77">
        <f>'Způsobilé hlavní'!P95</f>
        <v>3744.1562760000006</v>
      </c>
      <c r="AV52" s="76">
        <f>'Způsobilé hlavní'!J30</f>
        <v>0</v>
      </c>
      <c r="AW52" s="76">
        <f>'Způsobilé hlavní'!J31</f>
        <v>0</v>
      </c>
      <c r="AX52" s="76">
        <f>'Způsobilé hlavní'!J32</f>
        <v>0</v>
      </c>
      <c r="AY52" s="76">
        <f>'Způsobilé hlavní'!J33</f>
        <v>0</v>
      </c>
      <c r="AZ52" s="76">
        <f>'Způsobilé hlavní'!F30</f>
        <v>0</v>
      </c>
      <c r="BA52" s="76">
        <f>'Způsobilé hlavní'!F31</f>
        <v>0</v>
      </c>
      <c r="BB52" s="76">
        <f>'Způsobilé hlavní'!F32</f>
        <v>0</v>
      </c>
      <c r="BC52" s="76">
        <f>'Způsobilé hlavní'!F33</f>
        <v>0</v>
      </c>
      <c r="BD52" s="78">
        <f>'Způsobilé hlavní'!F34</f>
        <v>0</v>
      </c>
      <c r="BT52" s="79" t="s">
        <v>158</v>
      </c>
      <c r="BV52" s="79" t="s">
        <v>154</v>
      </c>
      <c r="BW52" s="79" t="s">
        <v>162</v>
      </c>
      <c r="BX52" s="79" t="s">
        <v>92</v>
      </c>
      <c r="CL52" s="79" t="s">
        <v>90</v>
      </c>
      <c r="CM52" s="79" t="s">
        <v>158</v>
      </c>
    </row>
    <row r="53" spans="1:91" s="5" customFormat="1" ht="33" customHeight="1">
      <c r="A53" s="195"/>
      <c r="B53" s="74"/>
      <c r="C53" s="362"/>
      <c r="D53" s="549" t="s">
        <v>163</v>
      </c>
      <c r="E53" s="534"/>
      <c r="F53" s="534"/>
      <c r="G53" s="534"/>
      <c r="H53" s="534"/>
      <c r="I53" s="363"/>
      <c r="J53" s="549" t="s">
        <v>1053</v>
      </c>
      <c r="K53" s="534"/>
      <c r="L53" s="534"/>
      <c r="M53" s="534"/>
      <c r="N53" s="534"/>
      <c r="O53" s="534"/>
      <c r="P53" s="534"/>
      <c r="Q53" s="534"/>
      <c r="R53" s="534"/>
      <c r="S53" s="534"/>
      <c r="T53" s="534"/>
      <c r="U53" s="534"/>
      <c r="V53" s="534"/>
      <c r="W53" s="534"/>
      <c r="X53" s="534"/>
      <c r="Y53" s="534"/>
      <c r="Z53" s="534"/>
      <c r="AA53" s="534"/>
      <c r="AB53" s="534"/>
      <c r="AC53" s="534"/>
      <c r="AD53" s="534"/>
      <c r="AE53" s="534"/>
      <c r="AF53" s="534"/>
      <c r="AG53" s="533">
        <f>'Způsobilé vedlejší'!J27</f>
        <v>0</v>
      </c>
      <c r="AH53" s="534"/>
      <c r="AI53" s="534"/>
      <c r="AJ53" s="534"/>
      <c r="AK53" s="534"/>
      <c r="AL53" s="534"/>
      <c r="AM53" s="534"/>
      <c r="AN53" s="533">
        <f>SUM(AG53,AT53)</f>
        <v>0</v>
      </c>
      <c r="AO53" s="534"/>
      <c r="AP53" s="534"/>
      <c r="AQ53" s="364" t="s">
        <v>161</v>
      </c>
      <c r="AR53" s="74"/>
      <c r="AS53" s="75">
        <v>0</v>
      </c>
      <c r="AT53" s="76">
        <f>ROUND(SUM(AV53:AW53),2)</f>
        <v>0</v>
      </c>
      <c r="AU53" s="77" t="e">
        <f>'Způsobilé vedlejší'!P78</f>
        <v>#REF!</v>
      </c>
      <c r="AV53" s="76">
        <f>'Způsobilé vedlejší'!J30</f>
        <v>0</v>
      </c>
      <c r="AW53" s="76">
        <f>'Způsobilé vedlejší'!J31</f>
        <v>0</v>
      </c>
      <c r="AX53" s="76">
        <f>'Způsobilé vedlejší'!J32</f>
        <v>0</v>
      </c>
      <c r="AY53" s="76">
        <f>'Způsobilé vedlejší'!J33</f>
        <v>0</v>
      </c>
      <c r="AZ53" s="76">
        <f>'Způsobilé vedlejší'!F30</f>
        <v>0</v>
      </c>
      <c r="BA53" s="76">
        <f>'Způsobilé vedlejší'!F31</f>
        <v>0</v>
      </c>
      <c r="BB53" s="76">
        <f>'Způsobilé vedlejší'!F32</f>
        <v>0</v>
      </c>
      <c r="BC53" s="76">
        <f>'Způsobilé vedlejší'!F33</f>
        <v>0</v>
      </c>
      <c r="BD53" s="78">
        <f>'Způsobilé vedlejší'!F34</f>
        <v>0</v>
      </c>
      <c r="BT53" s="79" t="s">
        <v>158</v>
      </c>
      <c r="BV53" s="79" t="s">
        <v>154</v>
      </c>
      <c r="BW53" s="79" t="s">
        <v>164</v>
      </c>
      <c r="BX53" s="79" t="s">
        <v>92</v>
      </c>
      <c r="CL53" s="79" t="s">
        <v>90</v>
      </c>
      <c r="CM53" s="79" t="s">
        <v>158</v>
      </c>
    </row>
    <row r="54" spans="1:91" s="5" customFormat="1" ht="27" customHeight="1">
      <c r="A54" s="195"/>
      <c r="B54" s="74"/>
      <c r="C54" s="355"/>
      <c r="D54" s="523" t="s">
        <v>192</v>
      </c>
      <c r="E54" s="524"/>
      <c r="F54" s="524"/>
      <c r="G54" s="524"/>
      <c r="H54" s="524"/>
      <c r="I54" s="356"/>
      <c r="J54" s="523" t="s">
        <v>1055</v>
      </c>
      <c r="K54" s="524"/>
      <c r="L54" s="524"/>
      <c r="M54" s="524"/>
      <c r="N54" s="524"/>
      <c r="O54" s="524"/>
      <c r="P54" s="524"/>
      <c r="Q54" s="524"/>
      <c r="R54" s="524"/>
      <c r="S54" s="524"/>
      <c r="T54" s="524"/>
      <c r="U54" s="524"/>
      <c r="V54" s="524"/>
      <c r="W54" s="524"/>
      <c r="X54" s="524"/>
      <c r="Y54" s="524"/>
      <c r="Z54" s="524"/>
      <c r="AA54" s="524"/>
      <c r="AB54" s="524"/>
      <c r="AC54" s="524"/>
      <c r="AD54" s="524"/>
      <c r="AE54" s="524"/>
      <c r="AF54" s="524"/>
      <c r="AG54" s="527">
        <f>'VRN - nezpůsobilé 1'!J27</f>
        <v>0</v>
      </c>
      <c r="AH54" s="524"/>
      <c r="AI54" s="524"/>
      <c r="AJ54" s="524"/>
      <c r="AK54" s="524"/>
      <c r="AL54" s="524"/>
      <c r="AM54" s="524"/>
      <c r="AN54" s="527">
        <f>SUM(AG54,AT54)</f>
        <v>0</v>
      </c>
      <c r="AO54" s="524"/>
      <c r="AP54" s="524"/>
      <c r="AQ54" s="357" t="s">
        <v>192</v>
      </c>
      <c r="AR54" s="74"/>
      <c r="AS54" s="75">
        <v>0</v>
      </c>
      <c r="AT54" s="76">
        <f>ROUND(SUM(AV54:AW54),2)</f>
        <v>0</v>
      </c>
      <c r="AU54" s="77">
        <f>'VRN - nezpůsobilé 1'!P79</f>
        <v>0</v>
      </c>
      <c r="AV54" s="76">
        <f>'VRN - nezpůsobilé 1'!J30</f>
        <v>0</v>
      </c>
      <c r="AW54" s="76">
        <f>'VRN - nezpůsobilé 1'!J31</f>
        <v>0</v>
      </c>
      <c r="AX54" s="76">
        <f>'VRN - nezpůsobilé 1'!J32</f>
        <v>0</v>
      </c>
      <c r="AY54" s="76">
        <f>'VRN - nezpůsobilé 1'!J33</f>
        <v>0</v>
      </c>
      <c r="AZ54" s="76">
        <f>'VRN - nezpůsobilé 1'!F30</f>
        <v>0</v>
      </c>
      <c r="BA54" s="76">
        <f>'VRN - nezpůsobilé 1'!F31</f>
        <v>0</v>
      </c>
      <c r="BB54" s="76">
        <f>'VRN - nezpůsobilé 1'!F32</f>
        <v>0</v>
      </c>
      <c r="BC54" s="76">
        <f>'VRN - nezpůsobilé 1'!F33</f>
        <v>0</v>
      </c>
      <c r="BD54" s="78">
        <f>'VRN - nezpůsobilé 1'!F34</f>
        <v>0</v>
      </c>
      <c r="BE54" s="5" t="s">
        <v>106</v>
      </c>
      <c r="BT54" s="79" t="s">
        <v>158</v>
      </c>
      <c r="BV54" s="79" t="s">
        <v>154</v>
      </c>
      <c r="BW54" s="79" t="s">
        <v>159</v>
      </c>
      <c r="BX54" s="79" t="s">
        <v>92</v>
      </c>
      <c r="CL54" s="79" t="s">
        <v>90</v>
      </c>
      <c r="CM54" s="79" t="s">
        <v>158</v>
      </c>
    </row>
    <row r="55" spans="1:91" s="5" customFormat="1" ht="35.25" customHeight="1">
      <c r="A55" s="195"/>
      <c r="B55" s="74"/>
      <c r="C55" s="355"/>
      <c r="D55" s="523" t="s">
        <v>165</v>
      </c>
      <c r="E55" s="524"/>
      <c r="F55" s="524"/>
      <c r="G55" s="524"/>
      <c r="H55" s="524"/>
      <c r="I55" s="356"/>
      <c r="J55" s="523" t="s">
        <v>1056</v>
      </c>
      <c r="K55" s="524"/>
      <c r="L55" s="524"/>
      <c r="M55" s="524"/>
      <c r="N55" s="524"/>
      <c r="O55" s="524"/>
      <c r="P55" s="524"/>
      <c r="Q55" s="524"/>
      <c r="R55" s="524"/>
      <c r="S55" s="524"/>
      <c r="T55" s="524"/>
      <c r="U55" s="524"/>
      <c r="V55" s="524"/>
      <c r="W55" s="524"/>
      <c r="X55" s="524"/>
      <c r="Y55" s="524"/>
      <c r="Z55" s="524"/>
      <c r="AA55" s="524"/>
      <c r="AB55" s="524"/>
      <c r="AC55" s="524"/>
      <c r="AD55" s="524"/>
      <c r="AE55" s="524"/>
      <c r="AF55" s="524"/>
      <c r="AG55" s="527">
        <f>'Nezpůsobilé 2'!J27</f>
        <v>0</v>
      </c>
      <c r="AH55" s="524"/>
      <c r="AI55" s="524"/>
      <c r="AJ55" s="524"/>
      <c r="AK55" s="524"/>
      <c r="AL55" s="524"/>
      <c r="AM55" s="524"/>
      <c r="AN55" s="527">
        <f>SUM(AG55,AT55)</f>
        <v>0</v>
      </c>
      <c r="AO55" s="524"/>
      <c r="AP55" s="524"/>
      <c r="AQ55" s="357" t="s">
        <v>161</v>
      </c>
      <c r="AR55" s="74"/>
      <c r="AS55" s="80">
        <v>0</v>
      </c>
      <c r="AT55" s="81">
        <f>ROUND(SUM(AV55:AW55),2)</f>
        <v>0</v>
      </c>
      <c r="AU55" s="82">
        <f>'Nezpůsobilé 2'!P79</f>
        <v>0</v>
      </c>
      <c r="AV55" s="81">
        <f>'Nezpůsobilé 2'!J30</f>
        <v>0</v>
      </c>
      <c r="AW55" s="81">
        <f>'Nezpůsobilé 2'!J31</f>
        <v>0</v>
      </c>
      <c r="AX55" s="81">
        <f>'Nezpůsobilé 2'!J32</f>
        <v>0</v>
      </c>
      <c r="AY55" s="81">
        <f>'Nezpůsobilé 2'!J33</f>
        <v>0</v>
      </c>
      <c r="AZ55" s="81">
        <f>'Nezpůsobilé 2'!F30</f>
        <v>0</v>
      </c>
      <c r="BA55" s="81">
        <f>'Nezpůsobilé 2'!F31</f>
        <v>0</v>
      </c>
      <c r="BB55" s="81">
        <f>'Nezpůsobilé 2'!F32</f>
        <v>0</v>
      </c>
      <c r="BC55" s="81">
        <f>'Nezpůsobilé 2'!F33</f>
        <v>0</v>
      </c>
      <c r="BD55" s="83">
        <f>'Nezpůsobilé 2'!F34</f>
        <v>0</v>
      </c>
      <c r="BT55" s="79" t="s">
        <v>158</v>
      </c>
      <c r="BV55" s="79" t="s">
        <v>154</v>
      </c>
      <c r="BW55" s="79" t="s">
        <v>166</v>
      </c>
      <c r="BX55" s="79" t="s">
        <v>92</v>
      </c>
      <c r="CL55" s="79" t="s">
        <v>90</v>
      </c>
      <c r="CM55" s="79" t="s">
        <v>158</v>
      </c>
    </row>
    <row r="56" spans="1:44" s="1" customFormat="1" ht="30" customHeight="1">
      <c r="A56" s="195"/>
      <c r="B56" s="31"/>
      <c r="C56" s="355"/>
      <c r="D56" s="523" t="s">
        <v>1322</v>
      </c>
      <c r="E56" s="524"/>
      <c r="F56" s="524"/>
      <c r="G56" s="524"/>
      <c r="H56" s="524"/>
      <c r="I56" s="361"/>
      <c r="J56" s="523" t="s">
        <v>1321</v>
      </c>
      <c r="K56" s="524"/>
      <c r="L56" s="524"/>
      <c r="M56" s="524"/>
      <c r="N56" s="524"/>
      <c r="O56" s="524"/>
      <c r="P56" s="524"/>
      <c r="Q56" s="524"/>
      <c r="R56" s="524"/>
      <c r="S56" s="524"/>
      <c r="T56" s="524"/>
      <c r="U56" s="524"/>
      <c r="V56" s="524"/>
      <c r="W56" s="524"/>
      <c r="X56" s="524"/>
      <c r="Y56" s="524"/>
      <c r="Z56" s="524"/>
      <c r="AA56" s="524"/>
      <c r="AB56" s="524"/>
      <c r="AC56" s="524"/>
      <c r="AD56" s="524"/>
      <c r="AE56" s="524"/>
      <c r="AF56" s="524"/>
      <c r="AG56" s="525">
        <f>'Nezpůsobilé 3'!J27</f>
        <v>0</v>
      </c>
      <c r="AH56" s="526"/>
      <c r="AI56" s="526"/>
      <c r="AJ56" s="526"/>
      <c r="AK56" s="526"/>
      <c r="AL56" s="526"/>
      <c r="AM56" s="526"/>
      <c r="AN56" s="527">
        <f>'Nezpůsobilé 3'!J36</f>
        <v>0</v>
      </c>
      <c r="AO56" s="524"/>
      <c r="AP56" s="524"/>
      <c r="AQ56" s="357" t="s">
        <v>161</v>
      </c>
      <c r="AR56" s="31"/>
    </row>
    <row r="57" spans="2:44" s="1" customFormat="1" ht="6.75" customHeight="1">
      <c r="B57" s="46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31"/>
    </row>
    <row r="62" ht="13.5">
      <c r="AD62" s="517" t="s">
        <v>106</v>
      </c>
    </row>
  </sheetData>
  <sheetProtection/>
  <mergeCells count="55">
    <mergeCell ref="W25:AE25"/>
    <mergeCell ref="AK25:AO25"/>
    <mergeCell ref="C49:G49"/>
    <mergeCell ref="I49:AF49"/>
    <mergeCell ref="AG49:AM49"/>
    <mergeCell ref="AN49:AP49"/>
    <mergeCell ref="X32:AB32"/>
    <mergeCell ref="L25:O25"/>
    <mergeCell ref="AN55:AP55"/>
    <mergeCell ref="AG55:AM55"/>
    <mergeCell ref="D55:H55"/>
    <mergeCell ref="J55:AF55"/>
    <mergeCell ref="AN54:AP54"/>
    <mergeCell ref="AG54:AM54"/>
    <mergeCell ref="D54:H54"/>
    <mergeCell ref="D53:H53"/>
    <mergeCell ref="J53:AF53"/>
    <mergeCell ref="D52:H52"/>
    <mergeCell ref="J52:AF52"/>
    <mergeCell ref="AK32:AO32"/>
    <mergeCell ref="AM44:AN44"/>
    <mergeCell ref="AM46:AP46"/>
    <mergeCell ref="AG51:AM51"/>
    <mergeCell ref="AN51:AP51"/>
    <mergeCell ref="AN53:AP53"/>
    <mergeCell ref="AS46:AT48"/>
    <mergeCell ref="AK29:AO29"/>
    <mergeCell ref="L42:AO42"/>
    <mergeCell ref="J54:AF54"/>
    <mergeCell ref="AN52:AP52"/>
    <mergeCell ref="AG52:AM52"/>
    <mergeCell ref="W30:AE30"/>
    <mergeCell ref="AK30:AO30"/>
    <mergeCell ref="L29:O29"/>
    <mergeCell ref="W29:AE29"/>
    <mergeCell ref="AG53:AM53"/>
    <mergeCell ref="K5:AO5"/>
    <mergeCell ref="K6:AO6"/>
    <mergeCell ref="E20:AN20"/>
    <mergeCell ref="AK23:AO23"/>
    <mergeCell ref="L26:O26"/>
    <mergeCell ref="L27:O27"/>
    <mergeCell ref="W27:AE27"/>
    <mergeCell ref="AK27:AO27"/>
    <mergeCell ref="AK26:AO26"/>
    <mergeCell ref="J56:AF56"/>
    <mergeCell ref="AG56:AM56"/>
    <mergeCell ref="AN56:AP56"/>
    <mergeCell ref="D56:H56"/>
    <mergeCell ref="L30:O30"/>
    <mergeCell ref="AR2:BE2"/>
    <mergeCell ref="L28:O28"/>
    <mergeCell ref="W28:AE28"/>
    <mergeCell ref="AK28:AO28"/>
    <mergeCell ref="W26:AE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</hyperlinks>
  <printOptions/>
  <pageMargins left="0.5833333134651184" right="0.5833333134651184" top="0.5833333134651184" bottom="0.5833333134651184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7499799728393555"/>
    <pageSetUpPr fitToPage="1"/>
  </sheetPr>
  <dimension ref="A1:BR494"/>
  <sheetViews>
    <sheetView showGridLines="0" tabSelected="1" zoomScale="115" zoomScaleNormal="115" zoomScalePageLayoutView="0" workbookViewId="0" topLeftCell="A1">
      <pane ySplit="1" topLeftCell="A119" activePane="bottomLeft" state="frozen"/>
      <selection pane="topLeft" activeCell="A1" sqref="A1"/>
      <selection pane="bottomLeft" activeCell="W134" sqref="W13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2" max="12" width="10.83203125" style="0" customWidth="1"/>
    <col min="13" max="21" width="10.83203125" style="0" hidden="1" customWidth="1"/>
    <col min="22" max="22" width="10.8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58" max="58" width="13.16015625" style="0" customWidth="1"/>
    <col min="63" max="63" width="12.16015625" style="0" customWidth="1"/>
  </cols>
  <sheetData>
    <row r="1" spans="1:70" ht="21.75" customHeight="1">
      <c r="A1" s="200"/>
      <c r="B1" s="197"/>
      <c r="C1" s="197"/>
      <c r="D1" s="198" t="s">
        <v>88</v>
      </c>
      <c r="E1" s="197"/>
      <c r="F1" s="199" t="s">
        <v>953</v>
      </c>
      <c r="G1" s="564" t="s">
        <v>954</v>
      </c>
      <c r="H1" s="564"/>
      <c r="I1" s="197"/>
      <c r="J1" s="199" t="s">
        <v>955</v>
      </c>
      <c r="K1" s="198" t="s">
        <v>167</v>
      </c>
      <c r="L1" s="199" t="s">
        <v>956</v>
      </c>
      <c r="M1" s="199"/>
      <c r="N1" s="199"/>
      <c r="O1" s="199"/>
      <c r="P1" s="199"/>
      <c r="Q1" s="199"/>
      <c r="R1" s="199"/>
      <c r="S1" s="199"/>
      <c r="T1" s="199"/>
      <c r="U1" s="201"/>
      <c r="V1" s="201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530" t="s">
        <v>93</v>
      </c>
      <c r="M2" s="531"/>
      <c r="N2" s="531"/>
      <c r="O2" s="531"/>
      <c r="P2" s="531"/>
      <c r="Q2" s="531"/>
      <c r="R2" s="531"/>
      <c r="S2" s="531"/>
      <c r="T2" s="531"/>
      <c r="U2" s="531"/>
      <c r="V2" s="531"/>
      <c r="AT2" s="17" t="s">
        <v>162</v>
      </c>
    </row>
    <row r="3" spans="2:46" ht="6.75" customHeight="1">
      <c r="B3" s="18"/>
      <c r="C3" s="19"/>
      <c r="D3" s="19"/>
      <c r="E3" s="19"/>
      <c r="F3" s="19"/>
      <c r="G3" s="19"/>
      <c r="H3" s="19"/>
      <c r="I3" s="19"/>
      <c r="J3" s="19"/>
      <c r="K3" s="20"/>
      <c r="AT3" s="17" t="s">
        <v>158</v>
      </c>
    </row>
    <row r="4" spans="2:46" ht="36.75" customHeight="1">
      <c r="B4" s="21"/>
      <c r="C4" s="22"/>
      <c r="D4" s="23" t="s">
        <v>168</v>
      </c>
      <c r="E4" s="22"/>
      <c r="F4" s="22"/>
      <c r="G4" s="22"/>
      <c r="H4" s="22"/>
      <c r="I4" s="22"/>
      <c r="J4" s="22"/>
      <c r="K4" s="24"/>
      <c r="M4" s="25" t="s">
        <v>98</v>
      </c>
      <c r="AT4" s="17" t="s">
        <v>91</v>
      </c>
    </row>
    <row r="5" spans="2:11" ht="6.75" customHeight="1">
      <c r="B5" s="21"/>
      <c r="C5" s="22"/>
      <c r="D5" s="22"/>
      <c r="E5" s="22"/>
      <c r="F5" s="22"/>
      <c r="G5" s="22"/>
      <c r="H5" s="22"/>
      <c r="I5" s="22"/>
      <c r="J5" s="22"/>
      <c r="K5" s="24"/>
    </row>
    <row r="6" spans="2:11" ht="15">
      <c r="B6" s="21"/>
      <c r="C6" s="22"/>
      <c r="D6" s="29" t="s">
        <v>102</v>
      </c>
      <c r="E6" s="22"/>
      <c r="F6" s="22"/>
      <c r="G6" s="22"/>
      <c r="H6" s="22"/>
      <c r="I6" s="22"/>
      <c r="J6" s="22"/>
      <c r="K6" s="24"/>
    </row>
    <row r="7" spans="2:11" ht="25.5" customHeight="1">
      <c r="B7" s="21"/>
      <c r="C7" s="22"/>
      <c r="D7" s="22"/>
      <c r="E7" s="572" t="str">
        <f>'Rekapitulace stavby'!K6</f>
        <v>Snížení energetické náročnosti budov na ulici Fráni Šrámka 2457/28, 2458/30 a 2459/32 v Ostravě - Mariánských Horách</v>
      </c>
      <c r="F7" s="573"/>
      <c r="G7" s="573"/>
      <c r="H7" s="573"/>
      <c r="I7" s="574"/>
      <c r="J7" s="574"/>
      <c r="K7" s="24"/>
    </row>
    <row r="8" spans="2:11" s="1" customFormat="1" ht="15">
      <c r="B8" s="31"/>
      <c r="C8" s="32"/>
      <c r="D8" s="29" t="s">
        <v>169</v>
      </c>
      <c r="E8" s="32"/>
      <c r="F8" s="32"/>
      <c r="G8" s="32"/>
      <c r="H8" s="32"/>
      <c r="I8" s="32"/>
      <c r="J8" s="32"/>
      <c r="K8" s="35"/>
    </row>
    <row r="9" spans="2:11" s="1" customFormat="1" ht="36.75" customHeight="1">
      <c r="B9" s="31"/>
      <c r="C9" s="32"/>
      <c r="D9" s="338"/>
      <c r="E9" s="565" t="s">
        <v>1058</v>
      </c>
      <c r="F9" s="566"/>
      <c r="G9" s="566"/>
      <c r="H9" s="566"/>
      <c r="I9" s="32"/>
      <c r="J9" s="32"/>
      <c r="K9" s="35"/>
    </row>
    <row r="10" spans="2:11" s="1" customFormat="1" ht="13.5">
      <c r="B10" s="31"/>
      <c r="C10" s="32"/>
      <c r="D10" s="32"/>
      <c r="E10" s="32"/>
      <c r="F10" s="32"/>
      <c r="G10" s="32"/>
      <c r="H10" s="32"/>
      <c r="I10" s="32"/>
      <c r="J10" s="32"/>
      <c r="K10" s="35"/>
    </row>
    <row r="11" spans="2:11" s="1" customFormat="1" ht="14.25" customHeight="1">
      <c r="B11" s="31"/>
      <c r="C11" s="32"/>
      <c r="D11" s="29" t="s">
        <v>103</v>
      </c>
      <c r="E11" s="32"/>
      <c r="F11" s="27" t="s">
        <v>90</v>
      </c>
      <c r="G11" s="32"/>
      <c r="H11" s="32"/>
      <c r="I11" s="29" t="s">
        <v>104</v>
      </c>
      <c r="J11" s="27" t="s">
        <v>90</v>
      </c>
      <c r="K11" s="35"/>
    </row>
    <row r="12" spans="2:11" s="1" customFormat="1" ht="14.25" customHeight="1">
      <c r="B12" s="31"/>
      <c r="C12" s="32"/>
      <c r="D12" s="29" t="s">
        <v>105</v>
      </c>
      <c r="E12" s="32"/>
      <c r="F12" s="27" t="s">
        <v>1329</v>
      </c>
      <c r="G12" s="32"/>
      <c r="H12" s="32"/>
      <c r="I12" s="29" t="s">
        <v>107</v>
      </c>
      <c r="J12" s="84">
        <f>'Rekapitulace stavby'!AN8</f>
        <v>42555</v>
      </c>
      <c r="K12" s="35"/>
    </row>
    <row r="13" spans="2:11" s="1" customFormat="1" ht="10.5" customHeight="1">
      <c r="B13" s="31"/>
      <c r="C13" s="32"/>
      <c r="D13" s="32"/>
      <c r="E13" s="32"/>
      <c r="F13" s="32"/>
      <c r="G13" s="32"/>
      <c r="H13" s="32"/>
      <c r="I13" s="32"/>
      <c r="J13" s="32"/>
      <c r="K13" s="35"/>
    </row>
    <row r="14" spans="2:11" s="1" customFormat="1" ht="14.25" customHeight="1">
      <c r="B14" s="31"/>
      <c r="C14" s="32"/>
      <c r="D14" s="29" t="s">
        <v>108</v>
      </c>
      <c r="E14" s="32"/>
      <c r="F14" s="32" t="s">
        <v>1323</v>
      </c>
      <c r="G14" s="32"/>
      <c r="H14" s="32"/>
      <c r="I14" s="29" t="s">
        <v>109</v>
      </c>
      <c r="J14" s="27" t="s">
        <v>90</v>
      </c>
      <c r="K14" s="35"/>
    </row>
    <row r="15" spans="2:11" s="1" customFormat="1" ht="18" customHeight="1">
      <c r="B15" s="31"/>
      <c r="C15" s="32"/>
      <c r="D15" s="32"/>
      <c r="E15" s="27"/>
      <c r="F15" s="32"/>
      <c r="G15" s="32"/>
      <c r="H15" s="32"/>
      <c r="I15" s="29" t="s">
        <v>110</v>
      </c>
      <c r="J15" s="27" t="s">
        <v>90</v>
      </c>
      <c r="K15" s="35"/>
    </row>
    <row r="16" spans="2:11" s="1" customFormat="1" ht="6.75" customHeight="1">
      <c r="B16" s="31"/>
      <c r="C16" s="32"/>
      <c r="D16" s="32"/>
      <c r="E16" s="32"/>
      <c r="F16" s="32"/>
      <c r="G16" s="32"/>
      <c r="H16" s="32"/>
      <c r="I16" s="32"/>
      <c r="J16" s="32"/>
      <c r="K16" s="35"/>
    </row>
    <row r="17" spans="2:11" s="1" customFormat="1" ht="14.25" customHeight="1">
      <c r="B17" s="31"/>
      <c r="C17" s="32"/>
      <c r="D17" s="29" t="s">
        <v>111</v>
      </c>
      <c r="E17" s="32"/>
      <c r="F17" s="32"/>
      <c r="G17" s="32"/>
      <c r="H17" s="32"/>
      <c r="I17" s="29" t="s">
        <v>109</v>
      </c>
      <c r="J17" s="27" t="s">
        <v>90</v>
      </c>
      <c r="K17" s="35"/>
    </row>
    <row r="18" spans="2:11" s="1" customFormat="1" ht="18" customHeight="1">
      <c r="B18" s="31"/>
      <c r="C18" s="32"/>
      <c r="D18" s="32"/>
      <c r="E18" s="27" t="s">
        <v>112</v>
      </c>
      <c r="F18" s="32"/>
      <c r="G18" s="32"/>
      <c r="H18" s="32"/>
      <c r="I18" s="29" t="s">
        <v>110</v>
      </c>
      <c r="J18" s="27" t="s">
        <v>90</v>
      </c>
      <c r="K18" s="35"/>
    </row>
    <row r="19" spans="2:11" s="1" customFormat="1" ht="6.75" customHeight="1">
      <c r="B19" s="31"/>
      <c r="C19" s="32"/>
      <c r="D19" s="32"/>
      <c r="E19" s="32"/>
      <c r="F19" s="32"/>
      <c r="G19" s="32"/>
      <c r="H19" s="32"/>
      <c r="I19" s="32"/>
      <c r="J19" s="32"/>
      <c r="K19" s="35"/>
    </row>
    <row r="20" spans="2:11" s="1" customFormat="1" ht="14.25" customHeight="1">
      <c r="B20" s="31"/>
      <c r="C20" s="32"/>
      <c r="D20" s="29" t="s">
        <v>113</v>
      </c>
      <c r="E20" s="32"/>
      <c r="F20" s="521" t="s">
        <v>114</v>
      </c>
      <c r="G20" s="32"/>
      <c r="H20" s="32"/>
      <c r="I20" s="29" t="s">
        <v>109</v>
      </c>
      <c r="J20" s="27" t="s">
        <v>90</v>
      </c>
      <c r="K20" s="35"/>
    </row>
    <row r="21" spans="2:11" s="1" customFormat="1" ht="18" customHeight="1">
      <c r="B21" s="31"/>
      <c r="C21" s="32"/>
      <c r="D21" s="32"/>
      <c r="E21" s="27"/>
      <c r="F21" s="32"/>
      <c r="G21" s="32"/>
      <c r="H21" s="32"/>
      <c r="I21" s="29" t="s">
        <v>110</v>
      </c>
      <c r="J21" s="27" t="s">
        <v>90</v>
      </c>
      <c r="K21" s="35"/>
    </row>
    <row r="22" spans="2:11" s="1" customFormat="1" ht="6.75" customHeight="1">
      <c r="B22" s="31"/>
      <c r="C22" s="32"/>
      <c r="D22" s="32"/>
      <c r="E22" s="32"/>
      <c r="F22" s="32"/>
      <c r="G22" s="32"/>
      <c r="H22" s="32"/>
      <c r="I22" s="32"/>
      <c r="J22" s="32"/>
      <c r="K22" s="35"/>
    </row>
    <row r="23" spans="2:11" s="1" customFormat="1" ht="14.25" customHeight="1">
      <c r="B23" s="31"/>
      <c r="C23" s="32"/>
      <c r="D23" s="29" t="s">
        <v>116</v>
      </c>
      <c r="E23" s="32"/>
      <c r="F23" s="32"/>
      <c r="G23" s="32"/>
      <c r="H23" s="32"/>
      <c r="I23" s="32"/>
      <c r="J23" s="32"/>
      <c r="K23" s="35"/>
    </row>
    <row r="24" spans="2:11" s="6" customFormat="1" ht="77.25" customHeight="1">
      <c r="B24" s="85"/>
      <c r="C24" s="86"/>
      <c r="D24" s="86"/>
      <c r="E24" s="538" t="s">
        <v>117</v>
      </c>
      <c r="F24" s="567"/>
      <c r="G24" s="567"/>
      <c r="H24" s="567"/>
      <c r="I24" s="86"/>
      <c r="J24" s="86"/>
      <c r="K24" s="87"/>
    </row>
    <row r="25" spans="2:11" s="1" customFormat="1" ht="6.75" customHeight="1">
      <c r="B25" s="31"/>
      <c r="C25" s="32"/>
      <c r="D25" s="32"/>
      <c r="E25" s="32"/>
      <c r="F25" s="32"/>
      <c r="G25" s="32"/>
      <c r="H25" s="32"/>
      <c r="I25" s="32"/>
      <c r="J25" s="32"/>
      <c r="K25" s="35"/>
    </row>
    <row r="26" spans="2:11" s="1" customFormat="1" ht="6.75" customHeight="1">
      <c r="B26" s="31"/>
      <c r="C26" s="32"/>
      <c r="D26" s="57"/>
      <c r="E26" s="57"/>
      <c r="F26" s="57"/>
      <c r="G26" s="57"/>
      <c r="H26" s="57"/>
      <c r="I26" s="57"/>
      <c r="J26" s="57"/>
      <c r="K26" s="88"/>
    </row>
    <row r="27" spans="2:11" s="1" customFormat="1" ht="24.75" customHeight="1">
      <c r="B27" s="31"/>
      <c r="C27" s="32"/>
      <c r="D27" s="343" t="s">
        <v>118</v>
      </c>
      <c r="E27" s="338"/>
      <c r="F27" s="338"/>
      <c r="G27" s="338"/>
      <c r="H27" s="338"/>
      <c r="I27" s="338"/>
      <c r="J27" s="339">
        <f>ROUND(J95,2)</f>
        <v>0</v>
      </c>
      <c r="K27" s="344"/>
    </row>
    <row r="28" spans="2:11" s="1" customFormat="1" ht="6.75" customHeight="1">
      <c r="B28" s="31"/>
      <c r="C28" s="32"/>
      <c r="D28" s="57"/>
      <c r="E28" s="57"/>
      <c r="F28" s="57"/>
      <c r="G28" s="57"/>
      <c r="H28" s="57"/>
      <c r="I28" s="57"/>
      <c r="J28" s="57"/>
      <c r="K28" s="88"/>
    </row>
    <row r="29" spans="2:11" s="1" customFormat="1" ht="14.25" customHeight="1">
      <c r="B29" s="31"/>
      <c r="C29" s="32"/>
      <c r="D29" s="32"/>
      <c r="E29" s="32"/>
      <c r="F29" s="36" t="s">
        <v>120</v>
      </c>
      <c r="G29" s="32"/>
      <c r="H29" s="32"/>
      <c r="I29" s="36" t="s">
        <v>119</v>
      </c>
      <c r="J29" s="36" t="s">
        <v>121</v>
      </c>
      <c r="K29" s="35"/>
    </row>
    <row r="30" spans="2:11" s="1" customFormat="1" ht="14.25" customHeight="1">
      <c r="B30" s="31"/>
      <c r="C30" s="32"/>
      <c r="D30" s="39" t="s">
        <v>122</v>
      </c>
      <c r="E30" s="39" t="s">
        <v>123</v>
      </c>
      <c r="F30" s="90">
        <f>ROUND(SUM(BE95:BE492),2)</f>
        <v>0</v>
      </c>
      <c r="G30" s="32"/>
      <c r="H30" s="32"/>
      <c r="I30" s="91">
        <v>0.21</v>
      </c>
      <c r="J30" s="90">
        <f>ROUND(ROUND((SUM(BE95:BE492)),2)*I30,2)</f>
        <v>0</v>
      </c>
      <c r="K30" s="35"/>
    </row>
    <row r="31" spans="2:11" s="1" customFormat="1" ht="14.25" customHeight="1">
      <c r="B31" s="31"/>
      <c r="C31" s="32"/>
      <c r="D31" s="32"/>
      <c r="E31" s="39" t="s">
        <v>124</v>
      </c>
      <c r="F31" s="90">
        <f>ROUND(SUM(BF95:BF492),2)</f>
        <v>0</v>
      </c>
      <c r="G31" s="32"/>
      <c r="H31" s="32"/>
      <c r="I31" s="91">
        <v>0.15</v>
      </c>
      <c r="J31" s="90">
        <f>F31*0.15</f>
        <v>0</v>
      </c>
      <c r="K31" s="35"/>
    </row>
    <row r="32" spans="2:11" s="1" customFormat="1" ht="14.25" customHeight="1" hidden="1">
      <c r="B32" s="31"/>
      <c r="C32" s="32"/>
      <c r="D32" s="32"/>
      <c r="E32" s="39" t="s">
        <v>125</v>
      </c>
      <c r="F32" s="90">
        <f>ROUND(SUM(BG95:BG492),2)</f>
        <v>0</v>
      </c>
      <c r="G32" s="32"/>
      <c r="H32" s="32"/>
      <c r="I32" s="91">
        <v>0.21</v>
      </c>
      <c r="J32" s="90">
        <v>0</v>
      </c>
      <c r="K32" s="35"/>
    </row>
    <row r="33" spans="2:11" s="1" customFormat="1" ht="14.25" customHeight="1" hidden="1">
      <c r="B33" s="31"/>
      <c r="C33" s="32"/>
      <c r="D33" s="32"/>
      <c r="E33" s="39" t="s">
        <v>126</v>
      </c>
      <c r="F33" s="90">
        <f>ROUND(SUM(BH95:BH492),2)</f>
        <v>0</v>
      </c>
      <c r="G33" s="32"/>
      <c r="H33" s="32"/>
      <c r="I33" s="91">
        <v>0.15</v>
      </c>
      <c r="J33" s="90">
        <v>0</v>
      </c>
      <c r="K33" s="35"/>
    </row>
    <row r="34" spans="2:11" s="1" customFormat="1" ht="14.25" customHeight="1" hidden="1">
      <c r="B34" s="31"/>
      <c r="C34" s="32"/>
      <c r="D34" s="32"/>
      <c r="E34" s="39" t="s">
        <v>127</v>
      </c>
      <c r="F34" s="90">
        <f>ROUND(SUM(BI95:BI492),2)</f>
        <v>0</v>
      </c>
      <c r="G34" s="32"/>
      <c r="H34" s="32"/>
      <c r="I34" s="91">
        <v>0</v>
      </c>
      <c r="J34" s="90">
        <v>0</v>
      </c>
      <c r="K34" s="35"/>
    </row>
    <row r="35" spans="2:11" s="1" customFormat="1" ht="6.75" customHeight="1">
      <c r="B35" s="31"/>
      <c r="C35" s="32"/>
      <c r="D35" s="32"/>
      <c r="E35" s="32"/>
      <c r="F35" s="32"/>
      <c r="G35" s="32"/>
      <c r="H35" s="32"/>
      <c r="I35" s="32"/>
      <c r="J35" s="32"/>
      <c r="K35" s="35"/>
    </row>
    <row r="36" spans="2:11" s="1" customFormat="1" ht="24.75" customHeight="1">
      <c r="B36" s="31"/>
      <c r="C36" s="41"/>
      <c r="D36" s="42" t="s">
        <v>128</v>
      </c>
      <c r="E36" s="43"/>
      <c r="F36" s="43"/>
      <c r="G36" s="92" t="s">
        <v>129</v>
      </c>
      <c r="H36" s="44" t="s">
        <v>130</v>
      </c>
      <c r="I36" s="43"/>
      <c r="J36" s="93">
        <f>SUM(J27:J34)</f>
        <v>0</v>
      </c>
      <c r="K36" s="94"/>
    </row>
    <row r="37" spans="2:11" s="1" customFormat="1" ht="14.25" customHeight="1">
      <c r="B37" s="46"/>
      <c r="C37" s="47"/>
      <c r="D37" s="47"/>
      <c r="E37" s="47"/>
      <c r="F37" s="47"/>
      <c r="G37" s="47"/>
      <c r="H37" s="47"/>
      <c r="I37" s="47"/>
      <c r="J37" s="47"/>
      <c r="K37" s="48"/>
    </row>
    <row r="41" spans="2:11" s="1" customFormat="1" ht="6.75" customHeight="1">
      <c r="B41" s="49"/>
      <c r="C41" s="50"/>
      <c r="D41" s="50"/>
      <c r="E41" s="50"/>
      <c r="F41" s="50"/>
      <c r="G41" s="50"/>
      <c r="H41" s="50"/>
      <c r="I41" s="50"/>
      <c r="J41" s="50"/>
      <c r="K41" s="95"/>
    </row>
    <row r="42" spans="2:11" s="1" customFormat="1" ht="36.75" customHeight="1">
      <c r="B42" s="31"/>
      <c r="C42" s="23" t="s">
        <v>170</v>
      </c>
      <c r="D42" s="32"/>
      <c r="E42" s="32"/>
      <c r="F42" s="32"/>
      <c r="G42" s="32"/>
      <c r="H42" s="32"/>
      <c r="I42" s="32"/>
      <c r="J42" s="32"/>
      <c r="K42" s="35"/>
    </row>
    <row r="43" spans="2:11" s="1" customFormat="1" ht="6.75" customHeight="1">
      <c r="B43" s="31"/>
      <c r="C43" s="32"/>
      <c r="D43" s="32"/>
      <c r="E43" s="32"/>
      <c r="F43" s="32"/>
      <c r="G43" s="32"/>
      <c r="H43" s="32"/>
      <c r="I43" s="32"/>
      <c r="J43" s="32"/>
      <c r="K43" s="35"/>
    </row>
    <row r="44" spans="2:11" s="1" customFormat="1" ht="14.25" customHeight="1">
      <c r="B44" s="31"/>
      <c r="C44" s="29" t="s">
        <v>102</v>
      </c>
      <c r="D44" s="32"/>
      <c r="E44" s="32"/>
      <c r="F44" s="32"/>
      <c r="G44" s="32"/>
      <c r="H44" s="32"/>
      <c r="I44" s="32"/>
      <c r="J44" s="32"/>
      <c r="K44" s="35"/>
    </row>
    <row r="45" spans="2:11" s="1" customFormat="1" ht="22.5" customHeight="1">
      <c r="B45" s="31"/>
      <c r="C45" s="32"/>
      <c r="D45" s="32"/>
      <c r="E45" s="568" t="str">
        <f>E7</f>
        <v>Snížení energetické náročnosti budov na ulici Fráni Šrámka 2457/28, 2458/30 a 2459/32 v Ostravě - Mariánských Horách</v>
      </c>
      <c r="F45" s="569"/>
      <c r="G45" s="569"/>
      <c r="H45" s="569"/>
      <c r="I45" s="32"/>
      <c r="J45" s="32"/>
      <c r="K45" s="35"/>
    </row>
    <row r="46" spans="2:11" s="1" customFormat="1" ht="14.25" customHeight="1">
      <c r="B46" s="31"/>
      <c r="C46" s="29" t="s">
        <v>169</v>
      </c>
      <c r="D46" s="32"/>
      <c r="E46" s="32"/>
      <c r="F46" s="32"/>
      <c r="G46" s="32"/>
      <c r="H46" s="32"/>
      <c r="I46" s="32"/>
      <c r="J46" s="32"/>
      <c r="K46" s="35"/>
    </row>
    <row r="47" spans="2:11" s="1" customFormat="1" ht="23.25" customHeight="1">
      <c r="B47" s="31"/>
      <c r="C47" s="32"/>
      <c r="D47" s="32"/>
      <c r="E47" s="570" t="str">
        <f>E9</f>
        <v>D.1.1.1 - Architektonicko stavební řešení - hlavní způsobilé výdaje</v>
      </c>
      <c r="F47" s="544"/>
      <c r="G47" s="544"/>
      <c r="H47" s="544"/>
      <c r="I47" s="32"/>
      <c r="J47" s="32"/>
      <c r="K47" s="35"/>
    </row>
    <row r="48" spans="2:11" s="1" customFormat="1" ht="6.75" customHeight="1">
      <c r="B48" s="31"/>
      <c r="C48" s="32"/>
      <c r="D48" s="32"/>
      <c r="E48" s="32"/>
      <c r="F48" s="32"/>
      <c r="G48" s="32"/>
      <c r="H48" s="32"/>
      <c r="I48" s="32"/>
      <c r="J48" s="32"/>
      <c r="K48" s="35"/>
    </row>
    <row r="49" spans="2:11" s="1" customFormat="1" ht="18" customHeight="1">
      <c r="B49" s="31"/>
      <c r="C49" s="29" t="s">
        <v>105</v>
      </c>
      <c r="D49" s="32"/>
      <c r="E49" s="32"/>
      <c r="F49" s="27" t="str">
        <f>F12</f>
        <v>Fráni Šrámka 2457/28, 2458/30, 2459/32, Ostrava - Mariánské Hory</v>
      </c>
      <c r="G49" s="32"/>
      <c r="H49" s="32"/>
      <c r="I49" s="29" t="s">
        <v>107</v>
      </c>
      <c r="J49" s="84">
        <f>IF(J12="","",J12)</f>
        <v>42555</v>
      </c>
      <c r="K49" s="35"/>
    </row>
    <row r="50" spans="2:11" s="1" customFormat="1" ht="6.75" customHeight="1">
      <c r="B50" s="31"/>
      <c r="C50" s="32"/>
      <c r="D50" s="32"/>
      <c r="E50" s="32"/>
      <c r="F50" s="32"/>
      <c r="G50" s="32"/>
      <c r="H50" s="32"/>
      <c r="I50" s="32"/>
      <c r="J50" s="32"/>
      <c r="K50" s="35"/>
    </row>
    <row r="51" spans="2:11" s="1" customFormat="1" ht="15">
      <c r="B51" s="31"/>
      <c r="C51" s="29" t="s">
        <v>108</v>
      </c>
      <c r="D51" s="32"/>
      <c r="E51" s="32"/>
      <c r="F51" s="27" t="s">
        <v>1323</v>
      </c>
      <c r="G51" s="32"/>
      <c r="H51" s="32"/>
      <c r="I51" s="29" t="s">
        <v>113</v>
      </c>
      <c r="J51" s="27" t="s">
        <v>114</v>
      </c>
      <c r="K51" s="35"/>
    </row>
    <row r="52" spans="2:11" s="1" customFormat="1" ht="14.25" customHeight="1">
      <c r="B52" s="31"/>
      <c r="C52" s="29" t="s">
        <v>111</v>
      </c>
      <c r="D52" s="32"/>
      <c r="E52" s="32"/>
      <c r="F52" s="27" t="str">
        <f>IF(E18="","",E18)</f>
        <v>Na základě výběrového řízení</v>
      </c>
      <c r="G52" s="32"/>
      <c r="H52" s="32"/>
      <c r="I52" s="32"/>
      <c r="J52" s="32"/>
      <c r="K52" s="35"/>
    </row>
    <row r="53" spans="2:11" s="1" customFormat="1" ht="9.75" customHeight="1">
      <c r="B53" s="31"/>
      <c r="C53" s="32"/>
      <c r="D53" s="32"/>
      <c r="E53" s="32"/>
      <c r="F53" s="32"/>
      <c r="G53" s="32"/>
      <c r="H53" s="32"/>
      <c r="I53" s="32"/>
      <c r="J53" s="32"/>
      <c r="K53" s="35"/>
    </row>
    <row r="54" spans="2:11" s="1" customFormat="1" ht="29.25" customHeight="1">
      <c r="B54" s="31"/>
      <c r="C54" s="96" t="s">
        <v>171</v>
      </c>
      <c r="D54" s="41"/>
      <c r="E54" s="41"/>
      <c r="F54" s="41"/>
      <c r="G54" s="41"/>
      <c r="H54" s="41"/>
      <c r="I54" s="41"/>
      <c r="J54" s="97" t="s">
        <v>1049</v>
      </c>
      <c r="K54" s="45"/>
    </row>
    <row r="55" spans="2:11" s="1" customFormat="1" ht="9.75" customHeight="1">
      <c r="B55" s="31"/>
      <c r="C55" s="32"/>
      <c r="D55" s="32"/>
      <c r="E55" s="32"/>
      <c r="F55" s="32"/>
      <c r="G55" s="32"/>
      <c r="H55" s="32"/>
      <c r="I55" s="32"/>
      <c r="J55" s="32"/>
      <c r="K55" s="35"/>
    </row>
    <row r="56" spans="2:47" s="1" customFormat="1" ht="29.25" customHeight="1">
      <c r="B56" s="31"/>
      <c r="C56" s="345" t="s">
        <v>1048</v>
      </c>
      <c r="D56" s="346"/>
      <c r="E56" s="346"/>
      <c r="F56" s="346"/>
      <c r="G56" s="346"/>
      <c r="H56" s="346"/>
      <c r="I56" s="346"/>
      <c r="J56" s="347">
        <f>J95</f>
        <v>0</v>
      </c>
      <c r="K56" s="35"/>
      <c r="AU56" s="17" t="s">
        <v>174</v>
      </c>
    </row>
    <row r="57" spans="2:11" s="7" customFormat="1" ht="24.75" customHeight="1">
      <c r="B57" s="99"/>
      <c r="C57" s="100"/>
      <c r="D57" s="101" t="s">
        <v>299</v>
      </c>
      <c r="E57" s="102"/>
      <c r="F57" s="102"/>
      <c r="G57" s="102"/>
      <c r="H57" s="102"/>
      <c r="I57" s="102"/>
      <c r="J57" s="337">
        <f>J96</f>
        <v>0</v>
      </c>
      <c r="K57" s="104"/>
    </row>
    <row r="58" spans="2:11" s="8" customFormat="1" ht="19.5" customHeight="1">
      <c r="B58" s="105"/>
      <c r="C58" s="106"/>
      <c r="D58" s="107" t="s">
        <v>676</v>
      </c>
      <c r="E58" s="108"/>
      <c r="F58" s="108"/>
      <c r="G58" s="108"/>
      <c r="H58" s="108"/>
      <c r="I58" s="108"/>
      <c r="J58" s="109">
        <f>J97</f>
        <v>0</v>
      </c>
      <c r="K58" s="110"/>
    </row>
    <row r="59" spans="2:11" s="8" customFormat="1" ht="19.5" customHeight="1">
      <c r="B59" s="105"/>
      <c r="C59" s="106"/>
      <c r="D59" s="107" t="s">
        <v>677</v>
      </c>
      <c r="E59" s="108"/>
      <c r="F59" s="108"/>
      <c r="G59" s="108"/>
      <c r="H59" s="108"/>
      <c r="I59" s="108"/>
      <c r="J59" s="109">
        <f>J108</f>
        <v>0</v>
      </c>
      <c r="K59" s="110"/>
    </row>
    <row r="60" spans="2:11" s="8" customFormat="1" ht="19.5" customHeight="1">
      <c r="B60" s="105"/>
      <c r="C60" s="106"/>
      <c r="D60" s="107" t="s">
        <v>678</v>
      </c>
      <c r="E60" s="108"/>
      <c r="F60" s="108"/>
      <c r="G60" s="108"/>
      <c r="H60" s="108"/>
      <c r="I60" s="108"/>
      <c r="J60" s="109">
        <f>J110</f>
        <v>0</v>
      </c>
      <c r="K60" s="110"/>
    </row>
    <row r="61" spans="2:11" s="8" customFormat="1" ht="19.5" customHeight="1">
      <c r="B61" s="105"/>
      <c r="C61" s="106"/>
      <c r="D61" s="107" t="s">
        <v>300</v>
      </c>
      <c r="E61" s="108"/>
      <c r="F61" s="108"/>
      <c r="G61" s="108"/>
      <c r="H61" s="108"/>
      <c r="I61" s="108"/>
      <c r="J61" s="109">
        <f>J114</f>
        <v>0</v>
      </c>
      <c r="K61" s="110"/>
    </row>
    <row r="62" spans="2:11" s="8" customFormat="1" ht="19.5" customHeight="1">
      <c r="B62" s="105"/>
      <c r="C62" s="106"/>
      <c r="D62" s="107" t="s">
        <v>301</v>
      </c>
      <c r="E62" s="108"/>
      <c r="F62" s="108"/>
      <c r="G62" s="108"/>
      <c r="H62" s="108"/>
      <c r="I62" s="108"/>
      <c r="J62" s="109">
        <f>J249</f>
        <v>0</v>
      </c>
      <c r="K62" s="110"/>
    </row>
    <row r="63" spans="2:11" s="8" customFormat="1" ht="14.25" customHeight="1">
      <c r="B63" s="105"/>
      <c r="C63" s="106"/>
      <c r="D63" s="107" t="s">
        <v>302</v>
      </c>
      <c r="E63" s="108"/>
      <c r="F63" s="108"/>
      <c r="G63" s="108"/>
      <c r="H63" s="108"/>
      <c r="I63" s="108"/>
      <c r="J63" s="109">
        <f>J288</f>
        <v>0</v>
      </c>
      <c r="K63" s="110"/>
    </row>
    <row r="64" spans="2:11" s="8" customFormat="1" ht="14.25" customHeight="1">
      <c r="B64" s="105"/>
      <c r="C64" s="106"/>
      <c r="D64" s="107" t="s">
        <v>1052</v>
      </c>
      <c r="E64" s="108"/>
      <c r="F64" s="108"/>
      <c r="G64" s="108"/>
      <c r="H64" s="108"/>
      <c r="I64" s="108"/>
      <c r="J64" s="109">
        <f>J319</f>
        <v>0</v>
      </c>
      <c r="K64" s="110"/>
    </row>
    <row r="65" spans="2:11" s="7" customFormat="1" ht="24.75" customHeight="1">
      <c r="B65" s="99"/>
      <c r="C65" s="100"/>
      <c r="D65" s="101" t="s">
        <v>303</v>
      </c>
      <c r="E65" s="102"/>
      <c r="F65" s="102"/>
      <c r="G65" s="102"/>
      <c r="H65" s="102"/>
      <c r="I65" s="102"/>
      <c r="J65" s="103">
        <f>J331</f>
        <v>0</v>
      </c>
      <c r="K65" s="104"/>
    </row>
    <row r="66" spans="2:11" s="8" customFormat="1" ht="19.5" customHeight="1">
      <c r="B66" s="105"/>
      <c r="C66" s="106"/>
      <c r="D66" s="107" t="s">
        <v>679</v>
      </c>
      <c r="E66" s="108"/>
      <c r="F66" s="108"/>
      <c r="G66" s="108"/>
      <c r="H66" s="108"/>
      <c r="I66" s="108"/>
      <c r="J66" s="109">
        <f>J332</f>
        <v>0</v>
      </c>
      <c r="K66" s="110"/>
    </row>
    <row r="67" spans="2:11" s="8" customFormat="1" ht="19.5" customHeight="1">
      <c r="B67" s="105"/>
      <c r="C67" s="106"/>
      <c r="D67" s="107" t="s">
        <v>304</v>
      </c>
      <c r="E67" s="108"/>
      <c r="F67" s="108"/>
      <c r="G67" s="108"/>
      <c r="H67" s="108"/>
      <c r="I67" s="108"/>
      <c r="J67" s="109">
        <f>J348</f>
        <v>0</v>
      </c>
      <c r="K67" s="110"/>
    </row>
    <row r="68" spans="2:11" s="8" customFormat="1" ht="19.5" customHeight="1">
      <c r="B68" s="105"/>
      <c r="C68" s="106"/>
      <c r="D68" s="107" t="s">
        <v>305</v>
      </c>
      <c r="E68" s="108"/>
      <c r="F68" s="108"/>
      <c r="G68" s="108"/>
      <c r="H68" s="108"/>
      <c r="I68" s="108"/>
      <c r="J68" s="109">
        <f>J365</f>
        <v>0</v>
      </c>
      <c r="K68" s="110"/>
    </row>
    <row r="69" spans="2:11" s="8" customFormat="1" ht="19.5" customHeight="1">
      <c r="B69" s="105"/>
      <c r="C69" s="106"/>
      <c r="D69" s="107" t="s">
        <v>306</v>
      </c>
      <c r="E69" s="108"/>
      <c r="F69" s="108"/>
      <c r="G69" s="108"/>
      <c r="H69" s="108"/>
      <c r="I69" s="108"/>
      <c r="J69" s="109">
        <f>J381</f>
        <v>0</v>
      </c>
      <c r="K69" s="110"/>
    </row>
    <row r="70" spans="2:11" s="8" customFormat="1" ht="19.5" customHeight="1">
      <c r="B70" s="105"/>
      <c r="C70" s="106"/>
      <c r="D70" s="107" t="s">
        <v>307</v>
      </c>
      <c r="E70" s="108"/>
      <c r="F70" s="108"/>
      <c r="G70" s="108"/>
      <c r="H70" s="108"/>
      <c r="I70" s="108"/>
      <c r="J70" s="109">
        <f>J388</f>
        <v>0</v>
      </c>
      <c r="K70" s="110"/>
    </row>
    <row r="71" spans="2:11" s="8" customFormat="1" ht="19.5" customHeight="1">
      <c r="B71" s="105"/>
      <c r="C71" s="106"/>
      <c r="D71" s="107" t="s">
        <v>308</v>
      </c>
      <c r="E71" s="108"/>
      <c r="F71" s="108"/>
      <c r="G71" s="108"/>
      <c r="H71" s="108"/>
      <c r="I71" s="108"/>
      <c r="J71" s="109">
        <f>J441</f>
        <v>0</v>
      </c>
      <c r="K71" s="110"/>
    </row>
    <row r="72" spans="2:11" s="8" customFormat="1" ht="19.5" customHeight="1">
      <c r="B72" s="105"/>
      <c r="C72" s="106"/>
      <c r="D72" s="107" t="s">
        <v>309</v>
      </c>
      <c r="E72" s="108"/>
      <c r="F72" s="108"/>
      <c r="G72" s="108"/>
      <c r="H72" s="108"/>
      <c r="I72" s="108"/>
      <c r="J72" s="109">
        <f>J452</f>
        <v>0</v>
      </c>
      <c r="K72" s="110"/>
    </row>
    <row r="73" spans="2:11" s="8" customFormat="1" ht="19.5" customHeight="1">
      <c r="B73" s="105"/>
      <c r="C73" s="106"/>
      <c r="D73" s="107" t="s">
        <v>681</v>
      </c>
      <c r="E73" s="108"/>
      <c r="F73" s="108"/>
      <c r="G73" s="108"/>
      <c r="H73" s="108"/>
      <c r="I73" s="108"/>
      <c r="J73" s="109">
        <f>J472</f>
        <v>0</v>
      </c>
      <c r="K73" s="110"/>
    </row>
    <row r="74" spans="2:11" s="8" customFormat="1" ht="19.5" customHeight="1">
      <c r="B74" s="105"/>
      <c r="C74" s="106"/>
      <c r="D74" s="107" t="s">
        <v>682</v>
      </c>
      <c r="E74" s="108"/>
      <c r="F74" s="108"/>
      <c r="G74" s="108"/>
      <c r="H74" s="108"/>
      <c r="I74" s="108"/>
      <c r="J74" s="109">
        <f>J487</f>
        <v>0</v>
      </c>
      <c r="K74" s="110"/>
    </row>
    <row r="75" spans="2:11" s="8" customFormat="1" ht="19.5" customHeight="1">
      <c r="B75" s="105"/>
      <c r="C75" s="106"/>
      <c r="D75" s="107" t="s">
        <v>310</v>
      </c>
      <c r="E75" s="108"/>
      <c r="F75" s="108"/>
      <c r="G75" s="108"/>
      <c r="H75" s="108"/>
      <c r="I75" s="108"/>
      <c r="J75" s="109">
        <f>J490</f>
        <v>0</v>
      </c>
      <c r="K75" s="110"/>
    </row>
    <row r="76" spans="2:11" s="1" customFormat="1" ht="21.75" customHeight="1">
      <c r="B76" s="31"/>
      <c r="C76" s="32"/>
      <c r="D76" s="32"/>
      <c r="E76" s="32"/>
      <c r="F76" s="32"/>
      <c r="G76" s="32"/>
      <c r="H76" s="32"/>
      <c r="I76" s="32"/>
      <c r="J76" s="32"/>
      <c r="K76" s="35"/>
    </row>
    <row r="77" spans="2:11" s="1" customFormat="1" ht="6.75" customHeight="1">
      <c r="B77" s="46"/>
      <c r="C77" s="47"/>
      <c r="D77" s="47"/>
      <c r="E77" s="47"/>
      <c r="F77" s="47"/>
      <c r="G77" s="47"/>
      <c r="H77" s="47"/>
      <c r="I77" s="47"/>
      <c r="J77" s="47"/>
      <c r="K77" s="48"/>
    </row>
    <row r="81" spans="2:12" s="1" customFormat="1" ht="6.7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1"/>
    </row>
    <row r="82" spans="2:12" s="1" customFormat="1" ht="36.75" customHeight="1">
      <c r="B82" s="31"/>
      <c r="C82" s="51" t="s">
        <v>178</v>
      </c>
      <c r="L82" s="31"/>
    </row>
    <row r="83" spans="2:12" s="1" customFormat="1" ht="6.75" customHeight="1">
      <c r="B83" s="31"/>
      <c r="L83" s="31"/>
    </row>
    <row r="84" spans="2:12" s="1" customFormat="1" ht="14.25" customHeight="1">
      <c r="B84" s="31"/>
      <c r="C84" s="53" t="s">
        <v>102</v>
      </c>
      <c r="L84" s="31"/>
    </row>
    <row r="85" spans="2:12" s="1" customFormat="1" ht="22.5" customHeight="1">
      <c r="B85" s="31"/>
      <c r="E85" s="571" t="str">
        <f>E7</f>
        <v>Snížení energetické náročnosti budov na ulici Fráni Šrámka 2457/28, 2458/30 a 2459/32 v Ostravě - Mariánských Horách</v>
      </c>
      <c r="F85" s="555"/>
      <c r="G85" s="555"/>
      <c r="H85" s="555"/>
      <c r="L85" s="31"/>
    </row>
    <row r="86" spans="2:12" s="1" customFormat="1" ht="14.25" customHeight="1">
      <c r="B86" s="31"/>
      <c r="C86" s="53" t="s">
        <v>169</v>
      </c>
      <c r="L86" s="31"/>
    </row>
    <row r="87" spans="2:12" s="1" customFormat="1" ht="23.25" customHeight="1">
      <c r="B87" s="31"/>
      <c r="C87" s="1"/>
      <c r="E87" s="545" t="str">
        <f>E9</f>
        <v>D.1.1.1 - Architektonicko stavební řešení - hlavní způsobilé výdaje</v>
      </c>
      <c r="F87" s="555"/>
      <c r="G87" s="555"/>
      <c r="H87" s="555"/>
      <c r="L87" s="31"/>
    </row>
    <row r="88" spans="2:12" s="1" customFormat="1" ht="6.75" customHeight="1">
      <c r="B88" s="31"/>
      <c r="L88" s="31"/>
    </row>
    <row r="89" spans="2:12" s="1" customFormat="1" ht="18" customHeight="1">
      <c r="B89" s="31"/>
      <c r="C89" s="53" t="s">
        <v>105</v>
      </c>
      <c r="F89" s="111" t="str">
        <f>F12</f>
        <v>Fráni Šrámka 2457/28, 2458/30, 2459/32, Ostrava - Mariánské Hory</v>
      </c>
      <c r="I89" s="53" t="s">
        <v>107</v>
      </c>
      <c r="J89" s="56">
        <f>IF(J12="","",J12)</f>
        <v>42555</v>
      </c>
      <c r="L89" s="31"/>
    </row>
    <row r="90" spans="2:12" s="1" customFormat="1" ht="6.75" customHeight="1">
      <c r="B90" s="31"/>
      <c r="L90" s="31"/>
    </row>
    <row r="91" spans="2:12" s="1" customFormat="1" ht="15">
      <c r="B91" s="31"/>
      <c r="C91" s="53" t="s">
        <v>108</v>
      </c>
      <c r="F91" s="111">
        <f>E15</f>
        <v>0</v>
      </c>
      <c r="I91" s="53" t="s">
        <v>113</v>
      </c>
      <c r="J91" s="111">
        <f>E21</f>
        <v>0</v>
      </c>
      <c r="L91" s="31"/>
    </row>
    <row r="92" spans="2:12" s="1" customFormat="1" ht="14.25" customHeight="1">
      <c r="B92" s="31"/>
      <c r="C92" s="53" t="s">
        <v>111</v>
      </c>
      <c r="F92" s="111" t="str">
        <f>IF(E18="","",E18)</f>
        <v>Na základě výběrového řízení</v>
      </c>
      <c r="L92" s="31"/>
    </row>
    <row r="93" spans="2:12" s="1" customFormat="1" ht="9.75" customHeight="1">
      <c r="B93" s="31"/>
      <c r="L93" s="31"/>
    </row>
    <row r="94" spans="2:20" s="9" customFormat="1" ht="29.25" customHeight="1">
      <c r="B94" s="112"/>
      <c r="C94" s="113" t="s">
        <v>179</v>
      </c>
      <c r="D94" s="114" t="s">
        <v>137</v>
      </c>
      <c r="E94" s="114" t="s">
        <v>133</v>
      </c>
      <c r="F94" s="114" t="s">
        <v>180</v>
      </c>
      <c r="G94" s="114" t="s">
        <v>181</v>
      </c>
      <c r="H94" s="114" t="s">
        <v>182</v>
      </c>
      <c r="I94" s="115" t="s">
        <v>183</v>
      </c>
      <c r="J94" s="114" t="s">
        <v>172</v>
      </c>
      <c r="K94" s="116" t="s">
        <v>184</v>
      </c>
      <c r="L94" s="112"/>
      <c r="M94" s="62" t="s">
        <v>185</v>
      </c>
      <c r="N94" s="63" t="s">
        <v>122</v>
      </c>
      <c r="O94" s="63" t="s">
        <v>186</v>
      </c>
      <c r="P94" s="63" t="s">
        <v>187</v>
      </c>
      <c r="Q94" s="63" t="s">
        <v>188</v>
      </c>
      <c r="R94" s="63" t="s">
        <v>189</v>
      </c>
      <c r="S94" s="63" t="s">
        <v>190</v>
      </c>
      <c r="T94" s="64" t="s">
        <v>191</v>
      </c>
    </row>
    <row r="95" spans="2:63" s="1" customFormat="1" ht="29.25" customHeight="1">
      <c r="B95" s="31"/>
      <c r="C95" s="66" t="s">
        <v>173</v>
      </c>
      <c r="J95" s="117">
        <f>J96+J331</f>
        <v>0</v>
      </c>
      <c r="L95" s="31"/>
      <c r="M95" s="65"/>
      <c r="N95" s="57"/>
      <c r="O95" s="57"/>
      <c r="P95" s="118">
        <f>P96+P331</f>
        <v>3744.1562760000006</v>
      </c>
      <c r="Q95" s="57"/>
      <c r="R95" s="118">
        <f>R96+R331</f>
        <v>45.34374456</v>
      </c>
      <c r="S95" s="57"/>
      <c r="T95" s="119">
        <f>T96+T331</f>
        <v>33.918828000000005</v>
      </c>
      <c r="AT95" s="17" t="s">
        <v>151</v>
      </c>
      <c r="AU95" s="17" t="s">
        <v>174</v>
      </c>
      <c r="BK95" s="121">
        <f>BK96+BK331</f>
        <v>0</v>
      </c>
    </row>
    <row r="96" spans="2:63" s="10" customFormat="1" ht="36.75" customHeight="1">
      <c r="B96" s="122"/>
      <c r="D96" s="123" t="s">
        <v>151</v>
      </c>
      <c r="E96" s="124" t="s">
        <v>311</v>
      </c>
      <c r="F96" s="124" t="s">
        <v>312</v>
      </c>
      <c r="J96" s="125">
        <f>J97+J108+J110+J114+J249+J288+J319</f>
        <v>0</v>
      </c>
      <c r="L96" s="122"/>
      <c r="M96" s="126"/>
      <c r="N96" s="127"/>
      <c r="O96" s="127"/>
      <c r="P96" s="128">
        <f>P114+P249</f>
        <v>3177.5021960000004</v>
      </c>
      <c r="Q96" s="127"/>
      <c r="R96" s="128">
        <f>R114+R249</f>
        <v>31.40949556</v>
      </c>
      <c r="S96" s="127"/>
      <c r="T96" s="129">
        <f>T114+T249</f>
        <v>33.344100000000005</v>
      </c>
      <c r="AR96" s="123" t="s">
        <v>158</v>
      </c>
      <c r="AT96" s="130" t="s">
        <v>151</v>
      </c>
      <c r="AU96" s="130" t="s">
        <v>152</v>
      </c>
      <c r="AY96" s="123" t="s">
        <v>194</v>
      </c>
      <c r="BK96" s="131">
        <f>BK114+BK249</f>
        <v>0</v>
      </c>
    </row>
    <row r="97" spans="2:63" s="10" customFormat="1" ht="19.5" customHeight="1">
      <c r="B97" s="122"/>
      <c r="D97" s="132" t="s">
        <v>151</v>
      </c>
      <c r="E97" s="133" t="s">
        <v>158</v>
      </c>
      <c r="F97" s="133" t="s">
        <v>683</v>
      </c>
      <c r="J97" s="134">
        <f>SUM(J98:J105)</f>
        <v>0</v>
      </c>
      <c r="L97" s="122"/>
      <c r="M97" s="126"/>
      <c r="N97" s="127"/>
      <c r="O97" s="127"/>
      <c r="P97" s="128">
        <f>SUM(P98:P107)</f>
        <v>46.73375000000001</v>
      </c>
      <c r="Q97" s="127"/>
      <c r="R97" s="128">
        <f>SUM(R98:R107)</f>
        <v>0.00275</v>
      </c>
      <c r="S97" s="127"/>
      <c r="T97" s="129">
        <f>SUM(T98:T107)</f>
        <v>31.55625</v>
      </c>
      <c r="AR97" s="123" t="s">
        <v>158</v>
      </c>
      <c r="AT97" s="130" t="s">
        <v>151</v>
      </c>
      <c r="AU97" s="130" t="s">
        <v>158</v>
      </c>
      <c r="AY97" s="123" t="s">
        <v>194</v>
      </c>
      <c r="BK97" s="131">
        <f>SUM(BK98:BK107)</f>
        <v>0</v>
      </c>
    </row>
    <row r="98" spans="2:65" s="1" customFormat="1" ht="22.5" customHeight="1">
      <c r="B98" s="135"/>
      <c r="C98" s="136" t="s">
        <v>158</v>
      </c>
      <c r="D98" s="136" t="s">
        <v>197</v>
      </c>
      <c r="E98" s="137" t="s">
        <v>684</v>
      </c>
      <c r="F98" s="138" t="s">
        <v>685</v>
      </c>
      <c r="G98" s="139" t="s">
        <v>316</v>
      </c>
      <c r="H98" s="140">
        <v>63.75</v>
      </c>
      <c r="I98" s="141"/>
      <c r="J98" s="141">
        <f>H98*I98</f>
        <v>0</v>
      </c>
      <c r="K98" s="138" t="s">
        <v>317</v>
      </c>
      <c r="L98" s="31"/>
      <c r="M98" s="142" t="s">
        <v>90</v>
      </c>
      <c r="N98" s="143" t="s">
        <v>124</v>
      </c>
      <c r="O98" s="144">
        <v>0.16</v>
      </c>
      <c r="P98" s="144">
        <f>O98*H98</f>
        <v>10.200000000000001</v>
      </c>
      <c r="Q98" s="144">
        <v>0</v>
      </c>
      <c r="R98" s="144">
        <f>Q98*H98</f>
        <v>0</v>
      </c>
      <c r="S98" s="144">
        <v>0.255</v>
      </c>
      <c r="T98" s="145">
        <f>S98*H98</f>
        <v>16.25625</v>
      </c>
      <c r="AR98" s="17" t="s">
        <v>201</v>
      </c>
      <c r="AT98" s="17" t="s">
        <v>197</v>
      </c>
      <c r="AU98" s="17" t="s">
        <v>202</v>
      </c>
      <c r="AY98" s="17" t="s">
        <v>194</v>
      </c>
      <c r="BE98" s="146">
        <f>IF(N98="základní",J98,0)</f>
        <v>0</v>
      </c>
      <c r="BF98" s="146">
        <f>IF(N98="snížená",J98,0)</f>
        <v>0</v>
      </c>
      <c r="BG98" s="146">
        <f>IF(N98="zákl. přenesená",J98,0)</f>
        <v>0</v>
      </c>
      <c r="BH98" s="146">
        <f>IF(N98="sníž. přenesená",J98,0)</f>
        <v>0</v>
      </c>
      <c r="BI98" s="146">
        <f>IF(N98="nulová",J98,0)</f>
        <v>0</v>
      </c>
      <c r="BJ98" s="17" t="s">
        <v>202</v>
      </c>
      <c r="BK98" s="146">
        <f>ROUND(I98*H98,2)</f>
        <v>0</v>
      </c>
      <c r="BL98" s="17" t="s">
        <v>201</v>
      </c>
      <c r="BM98" s="17" t="s">
        <v>686</v>
      </c>
    </row>
    <row r="99" spans="2:51" s="12" customFormat="1" ht="13.5">
      <c r="B99" s="156"/>
      <c r="D99" s="150" t="s">
        <v>209</v>
      </c>
      <c r="E99" s="157" t="s">
        <v>90</v>
      </c>
      <c r="F99" s="158" t="s">
        <v>687</v>
      </c>
      <c r="H99" s="159">
        <v>63.75</v>
      </c>
      <c r="L99" s="156"/>
      <c r="M99" s="160"/>
      <c r="N99" s="161"/>
      <c r="O99" s="161"/>
      <c r="P99" s="161"/>
      <c r="Q99" s="161"/>
      <c r="R99" s="161"/>
      <c r="S99" s="161"/>
      <c r="T99" s="162"/>
      <c r="AT99" s="157" t="s">
        <v>209</v>
      </c>
      <c r="AU99" s="157" t="s">
        <v>202</v>
      </c>
      <c r="AV99" s="12" t="s">
        <v>202</v>
      </c>
      <c r="AW99" s="12" t="s">
        <v>115</v>
      </c>
      <c r="AX99" s="12" t="s">
        <v>152</v>
      </c>
      <c r="AY99" s="157" t="s">
        <v>194</v>
      </c>
    </row>
    <row r="100" spans="2:51" s="13" customFormat="1" ht="13.5">
      <c r="B100" s="163"/>
      <c r="D100" s="147" t="s">
        <v>209</v>
      </c>
      <c r="E100" s="164" t="s">
        <v>90</v>
      </c>
      <c r="F100" s="165" t="s">
        <v>220</v>
      </c>
      <c r="H100" s="166">
        <v>63.75</v>
      </c>
      <c r="L100" s="163"/>
      <c r="M100" s="167"/>
      <c r="N100" s="168"/>
      <c r="O100" s="168"/>
      <c r="P100" s="168"/>
      <c r="Q100" s="168"/>
      <c r="R100" s="168"/>
      <c r="S100" s="168"/>
      <c r="T100" s="169"/>
      <c r="AT100" s="170" t="s">
        <v>209</v>
      </c>
      <c r="AU100" s="170" t="s">
        <v>202</v>
      </c>
      <c r="AV100" s="13" t="s">
        <v>201</v>
      </c>
      <c r="AW100" s="13" t="s">
        <v>115</v>
      </c>
      <c r="AX100" s="13" t="s">
        <v>158</v>
      </c>
      <c r="AY100" s="170" t="s">
        <v>194</v>
      </c>
    </row>
    <row r="101" spans="2:65" s="1" customFormat="1" ht="22.5" customHeight="1">
      <c r="B101" s="135"/>
      <c r="C101" s="136" t="s">
        <v>202</v>
      </c>
      <c r="D101" s="136" t="s">
        <v>197</v>
      </c>
      <c r="E101" s="137" t="s">
        <v>688</v>
      </c>
      <c r="F101" s="138" t="s">
        <v>689</v>
      </c>
      <c r="G101" s="139" t="s">
        <v>316</v>
      </c>
      <c r="H101" s="140">
        <v>63.75</v>
      </c>
      <c r="I101" s="141"/>
      <c r="J101" s="141">
        <f>H101*I101</f>
        <v>0</v>
      </c>
      <c r="K101" s="138" t="s">
        <v>317</v>
      </c>
      <c r="L101" s="31"/>
      <c r="M101" s="142" t="s">
        <v>90</v>
      </c>
      <c r="N101" s="143" t="s">
        <v>124</v>
      </c>
      <c r="O101" s="144">
        <v>0.46</v>
      </c>
      <c r="P101" s="144">
        <f>O101*H101</f>
        <v>29.325000000000003</v>
      </c>
      <c r="Q101" s="144">
        <v>0</v>
      </c>
      <c r="R101" s="144">
        <f>Q101*H101</f>
        <v>0</v>
      </c>
      <c r="S101" s="144">
        <v>0.24</v>
      </c>
      <c r="T101" s="145">
        <f>S101*H101</f>
        <v>15.299999999999999</v>
      </c>
      <c r="AR101" s="17" t="s">
        <v>201</v>
      </c>
      <c r="AT101" s="17" t="s">
        <v>197</v>
      </c>
      <c r="AU101" s="17" t="s">
        <v>202</v>
      </c>
      <c r="AY101" s="17" t="s">
        <v>194</v>
      </c>
      <c r="BE101" s="146">
        <f>IF(N101="základní",J101,0)</f>
        <v>0</v>
      </c>
      <c r="BF101" s="146">
        <f>IF(N101="snížená",J101,0)</f>
        <v>0</v>
      </c>
      <c r="BG101" s="146">
        <f>IF(N101="zákl. přenesená",J101,0)</f>
        <v>0</v>
      </c>
      <c r="BH101" s="146">
        <f>IF(N101="sníž. přenesená",J101,0)</f>
        <v>0</v>
      </c>
      <c r="BI101" s="146">
        <f>IF(N101="nulová",J101,0)</f>
        <v>0</v>
      </c>
      <c r="BJ101" s="17" t="s">
        <v>202</v>
      </c>
      <c r="BK101" s="146">
        <f>ROUND(I101*H101,2)</f>
        <v>0</v>
      </c>
      <c r="BL101" s="17" t="s">
        <v>201</v>
      </c>
      <c r="BM101" s="17" t="s">
        <v>690</v>
      </c>
    </row>
    <row r="102" spans="2:65" s="1" customFormat="1" ht="22.5" customHeight="1">
      <c r="B102" s="135"/>
      <c r="C102" s="136" t="s">
        <v>221</v>
      </c>
      <c r="D102" s="136" t="s">
        <v>197</v>
      </c>
      <c r="E102" s="137" t="s">
        <v>691</v>
      </c>
      <c r="F102" s="138" t="s">
        <v>692</v>
      </c>
      <c r="G102" s="139" t="s">
        <v>316</v>
      </c>
      <c r="H102" s="140">
        <v>110</v>
      </c>
      <c r="I102" s="141"/>
      <c r="J102" s="141">
        <f>H102*I102</f>
        <v>0</v>
      </c>
      <c r="K102" s="138" t="s">
        <v>317</v>
      </c>
      <c r="L102" s="31"/>
      <c r="M102" s="142" t="s">
        <v>90</v>
      </c>
      <c r="N102" s="143" t="s">
        <v>124</v>
      </c>
      <c r="O102" s="144">
        <v>0.058</v>
      </c>
      <c r="P102" s="144">
        <f>O102*H102</f>
        <v>6.38</v>
      </c>
      <c r="Q102" s="144">
        <v>0</v>
      </c>
      <c r="R102" s="144">
        <f>Q102*H102</f>
        <v>0</v>
      </c>
      <c r="S102" s="144">
        <v>0</v>
      </c>
      <c r="T102" s="145">
        <f>S102*H102</f>
        <v>0</v>
      </c>
      <c r="AR102" s="17" t="s">
        <v>201</v>
      </c>
      <c r="AT102" s="17" t="s">
        <v>197</v>
      </c>
      <c r="AU102" s="17" t="s">
        <v>202</v>
      </c>
      <c r="AY102" s="17" t="s">
        <v>194</v>
      </c>
      <c r="BE102" s="146">
        <f>IF(N102="základní",J102,0)</f>
        <v>0</v>
      </c>
      <c r="BF102" s="146">
        <f>IF(N102="snížená",J102,0)</f>
        <v>0</v>
      </c>
      <c r="BG102" s="146">
        <f>IF(N102="zákl. přenesená",J102,0)</f>
        <v>0</v>
      </c>
      <c r="BH102" s="146">
        <f>IF(N102="sníž. přenesená",J102,0)</f>
        <v>0</v>
      </c>
      <c r="BI102" s="146">
        <f>IF(N102="nulová",J102,0)</f>
        <v>0</v>
      </c>
      <c r="BJ102" s="17" t="s">
        <v>202</v>
      </c>
      <c r="BK102" s="146">
        <f>ROUND(I102*H102,2)</f>
        <v>0</v>
      </c>
      <c r="BL102" s="17" t="s">
        <v>201</v>
      </c>
      <c r="BM102" s="17" t="s">
        <v>693</v>
      </c>
    </row>
    <row r="103" spans="2:65" s="1" customFormat="1" ht="22.5" customHeight="1">
      <c r="B103" s="135"/>
      <c r="C103" s="176" t="s">
        <v>201</v>
      </c>
      <c r="D103" s="176" t="s">
        <v>332</v>
      </c>
      <c r="E103" s="177" t="s">
        <v>694</v>
      </c>
      <c r="F103" s="178" t="s">
        <v>695</v>
      </c>
      <c r="G103" s="179" t="s">
        <v>696</v>
      </c>
      <c r="H103" s="180">
        <v>2.75</v>
      </c>
      <c r="I103" s="181"/>
      <c r="J103" s="181">
        <f>H103*I103</f>
        <v>0</v>
      </c>
      <c r="K103" s="178" t="s">
        <v>317</v>
      </c>
      <c r="L103" s="182"/>
      <c r="M103" s="183" t="s">
        <v>90</v>
      </c>
      <c r="N103" s="184" t="s">
        <v>124</v>
      </c>
      <c r="O103" s="144">
        <v>0</v>
      </c>
      <c r="P103" s="144">
        <f>O103*H103</f>
        <v>0</v>
      </c>
      <c r="Q103" s="144">
        <v>0.001</v>
      </c>
      <c r="R103" s="144">
        <f>Q103*H103</f>
        <v>0.00275</v>
      </c>
      <c r="S103" s="144">
        <v>0</v>
      </c>
      <c r="T103" s="145">
        <f>S103*H103</f>
        <v>0</v>
      </c>
      <c r="AR103" s="17" t="s">
        <v>244</v>
      </c>
      <c r="AT103" s="17" t="s">
        <v>332</v>
      </c>
      <c r="AU103" s="17" t="s">
        <v>202</v>
      </c>
      <c r="AY103" s="17" t="s">
        <v>194</v>
      </c>
      <c r="BE103" s="146">
        <f>IF(N103="základní",J103,0)</f>
        <v>0</v>
      </c>
      <c r="BF103" s="146">
        <f>IF(N103="snížená",J103,0)</f>
        <v>0</v>
      </c>
      <c r="BG103" s="146">
        <f>IF(N103="zákl. přenesená",J103,0)</f>
        <v>0</v>
      </c>
      <c r="BH103" s="146">
        <f>IF(N103="sníž. přenesená",J103,0)</f>
        <v>0</v>
      </c>
      <c r="BI103" s="146">
        <f>IF(N103="nulová",J103,0)</f>
        <v>0</v>
      </c>
      <c r="BJ103" s="17" t="s">
        <v>202</v>
      </c>
      <c r="BK103" s="146">
        <f>ROUND(I103*H103,2)</f>
        <v>0</v>
      </c>
      <c r="BL103" s="17" t="s">
        <v>201</v>
      </c>
      <c r="BM103" s="17" t="s">
        <v>697</v>
      </c>
    </row>
    <row r="104" spans="2:51" s="12" customFormat="1" ht="13.5">
      <c r="B104" s="156"/>
      <c r="D104" s="147" t="s">
        <v>209</v>
      </c>
      <c r="F104" s="185" t="s">
        <v>698</v>
      </c>
      <c r="H104" s="186">
        <v>2.75</v>
      </c>
      <c r="L104" s="156"/>
      <c r="M104" s="160"/>
      <c r="N104" s="161"/>
      <c r="O104" s="161"/>
      <c r="P104" s="161"/>
      <c r="Q104" s="161"/>
      <c r="R104" s="161"/>
      <c r="S104" s="161"/>
      <c r="T104" s="162"/>
      <c r="AT104" s="157" t="s">
        <v>209</v>
      </c>
      <c r="AU104" s="157" t="s">
        <v>202</v>
      </c>
      <c r="AV104" s="12" t="s">
        <v>202</v>
      </c>
      <c r="AW104" s="12" t="s">
        <v>91</v>
      </c>
      <c r="AX104" s="12" t="s">
        <v>158</v>
      </c>
      <c r="AY104" s="157" t="s">
        <v>194</v>
      </c>
    </row>
    <row r="105" spans="2:65" s="1" customFormat="1" ht="22.5" customHeight="1">
      <c r="B105" s="135"/>
      <c r="C105" s="136" t="s">
        <v>193</v>
      </c>
      <c r="D105" s="136" t="s">
        <v>197</v>
      </c>
      <c r="E105" s="137" t="s">
        <v>699</v>
      </c>
      <c r="F105" s="138" t="s">
        <v>700</v>
      </c>
      <c r="G105" s="139" t="s">
        <v>316</v>
      </c>
      <c r="H105" s="140">
        <v>63.75</v>
      </c>
      <c r="I105" s="141"/>
      <c r="J105" s="141">
        <f>H105*I105</f>
        <v>0</v>
      </c>
      <c r="K105" s="138" t="s">
        <v>317</v>
      </c>
      <c r="L105" s="31"/>
      <c r="M105" s="142" t="s">
        <v>90</v>
      </c>
      <c r="N105" s="143" t="s">
        <v>124</v>
      </c>
      <c r="O105" s="144">
        <v>0.013</v>
      </c>
      <c r="P105" s="144">
        <f>O105*H105</f>
        <v>0.82875</v>
      </c>
      <c r="Q105" s="144">
        <v>0</v>
      </c>
      <c r="R105" s="144">
        <f>Q105*H105</f>
        <v>0</v>
      </c>
      <c r="S105" s="144">
        <v>0</v>
      </c>
      <c r="T105" s="145">
        <f>S105*H105</f>
        <v>0</v>
      </c>
      <c r="AR105" s="17" t="s">
        <v>201</v>
      </c>
      <c r="AT105" s="17" t="s">
        <v>197</v>
      </c>
      <c r="AU105" s="17" t="s">
        <v>202</v>
      </c>
      <c r="AY105" s="17" t="s">
        <v>194</v>
      </c>
      <c r="BE105" s="146">
        <f>IF(N105="základní",J105,0)</f>
        <v>0</v>
      </c>
      <c r="BF105" s="146">
        <f>IF(N105="snížená",J105,0)</f>
        <v>0</v>
      </c>
      <c r="BG105" s="146">
        <f>IF(N105="zákl. přenesená",J105,0)</f>
        <v>0</v>
      </c>
      <c r="BH105" s="146">
        <f>IF(N105="sníž. přenesená",J105,0)</f>
        <v>0</v>
      </c>
      <c r="BI105" s="146">
        <f>IF(N105="nulová",J105,0)</f>
        <v>0</v>
      </c>
      <c r="BJ105" s="17" t="s">
        <v>202</v>
      </c>
      <c r="BK105" s="146">
        <f>ROUND(I105*H105,2)</f>
        <v>0</v>
      </c>
      <c r="BL105" s="17" t="s">
        <v>201</v>
      </c>
      <c r="BM105" s="17" t="s">
        <v>701</v>
      </c>
    </row>
    <row r="106" spans="2:51" s="12" customFormat="1" ht="13.5">
      <c r="B106" s="156"/>
      <c r="D106" s="150" t="s">
        <v>209</v>
      </c>
      <c r="E106" s="157" t="s">
        <v>90</v>
      </c>
      <c r="F106" s="158" t="s">
        <v>702</v>
      </c>
      <c r="H106" s="159">
        <v>63.75</v>
      </c>
      <c r="L106" s="156"/>
      <c r="M106" s="160"/>
      <c r="N106" s="161"/>
      <c r="O106" s="161"/>
      <c r="P106" s="161"/>
      <c r="Q106" s="161"/>
      <c r="R106" s="161"/>
      <c r="S106" s="161"/>
      <c r="T106" s="162"/>
      <c r="AT106" s="157" t="s">
        <v>209</v>
      </c>
      <c r="AU106" s="157" t="s">
        <v>202</v>
      </c>
      <c r="AV106" s="12" t="s">
        <v>202</v>
      </c>
      <c r="AW106" s="12" t="s">
        <v>115</v>
      </c>
      <c r="AX106" s="12" t="s">
        <v>152</v>
      </c>
      <c r="AY106" s="157" t="s">
        <v>194</v>
      </c>
    </row>
    <row r="107" spans="2:51" s="13" customFormat="1" ht="13.5">
      <c r="B107" s="163"/>
      <c r="D107" s="150" t="s">
        <v>209</v>
      </c>
      <c r="E107" s="170" t="s">
        <v>90</v>
      </c>
      <c r="F107" s="187" t="s">
        <v>220</v>
      </c>
      <c r="H107" s="188">
        <v>63.75</v>
      </c>
      <c r="L107" s="163"/>
      <c r="M107" s="167"/>
      <c r="N107" s="168"/>
      <c r="O107" s="168"/>
      <c r="P107" s="168"/>
      <c r="Q107" s="168"/>
      <c r="R107" s="168"/>
      <c r="S107" s="168"/>
      <c r="T107" s="169"/>
      <c r="AT107" s="170" t="s">
        <v>209</v>
      </c>
      <c r="AU107" s="170" t="s">
        <v>202</v>
      </c>
      <c r="AV107" s="13" t="s">
        <v>201</v>
      </c>
      <c r="AW107" s="13" t="s">
        <v>115</v>
      </c>
      <c r="AX107" s="13" t="s">
        <v>158</v>
      </c>
      <c r="AY107" s="170" t="s">
        <v>194</v>
      </c>
    </row>
    <row r="108" spans="2:63" s="10" customFormat="1" ht="29.25" customHeight="1">
      <c r="B108" s="122"/>
      <c r="D108" s="132" t="s">
        <v>151</v>
      </c>
      <c r="E108" s="133" t="s">
        <v>201</v>
      </c>
      <c r="F108" s="133" t="s">
        <v>703</v>
      </c>
      <c r="J108" s="134">
        <f>BK108</f>
        <v>0</v>
      </c>
      <c r="L108" s="122"/>
      <c r="M108" s="126"/>
      <c r="N108" s="127"/>
      <c r="O108" s="127"/>
      <c r="P108" s="128">
        <f>P109</f>
        <v>5.40705</v>
      </c>
      <c r="Q108" s="127"/>
      <c r="R108" s="128">
        <f>R109</f>
        <v>0</v>
      </c>
      <c r="S108" s="127"/>
      <c r="T108" s="129">
        <f>T109</f>
        <v>0</v>
      </c>
      <c r="AR108" s="123" t="s">
        <v>158</v>
      </c>
      <c r="AT108" s="130" t="s">
        <v>151</v>
      </c>
      <c r="AU108" s="130" t="s">
        <v>158</v>
      </c>
      <c r="AY108" s="123" t="s">
        <v>194</v>
      </c>
      <c r="BK108" s="131">
        <f>BK109</f>
        <v>0</v>
      </c>
    </row>
    <row r="109" spans="2:65" s="1" customFormat="1" ht="22.5" customHeight="1">
      <c r="B109" s="135"/>
      <c r="C109" s="136" t="s">
        <v>236</v>
      </c>
      <c r="D109" s="136" t="s">
        <v>197</v>
      </c>
      <c r="E109" s="137" t="s">
        <v>704</v>
      </c>
      <c r="F109" s="138" t="s">
        <v>705</v>
      </c>
      <c r="G109" s="139" t="s">
        <v>340</v>
      </c>
      <c r="H109" s="140">
        <v>3.19</v>
      </c>
      <c r="I109" s="141"/>
      <c r="J109" s="141">
        <f>ROUND(I109*H109,2)</f>
        <v>0</v>
      </c>
      <c r="K109" s="138" t="s">
        <v>317</v>
      </c>
      <c r="L109" s="31"/>
      <c r="M109" s="142" t="s">
        <v>90</v>
      </c>
      <c r="N109" s="143" t="s">
        <v>124</v>
      </c>
      <c r="O109" s="144">
        <v>1.695</v>
      </c>
      <c r="P109" s="144">
        <f>O109*H109</f>
        <v>5.40705</v>
      </c>
      <c r="Q109" s="144">
        <v>0</v>
      </c>
      <c r="R109" s="144">
        <f>Q109*H109</f>
        <v>0</v>
      </c>
      <c r="S109" s="144">
        <v>0</v>
      </c>
      <c r="T109" s="145">
        <f>S109*H109</f>
        <v>0</v>
      </c>
      <c r="AR109" s="17" t="s">
        <v>201</v>
      </c>
      <c r="AT109" s="17" t="s">
        <v>197</v>
      </c>
      <c r="AU109" s="17" t="s">
        <v>202</v>
      </c>
      <c r="AY109" s="17" t="s">
        <v>194</v>
      </c>
      <c r="BE109" s="146">
        <f>IF(N109="základní",J109,0)</f>
        <v>0</v>
      </c>
      <c r="BF109" s="146">
        <f>IF(N109="snížená",J109,0)</f>
        <v>0</v>
      </c>
      <c r="BG109" s="146">
        <f>IF(N109="zákl. přenesená",J109,0)</f>
        <v>0</v>
      </c>
      <c r="BH109" s="146">
        <f>IF(N109="sníž. přenesená",J109,0)</f>
        <v>0</v>
      </c>
      <c r="BI109" s="146">
        <f>IF(N109="nulová",J109,0)</f>
        <v>0</v>
      </c>
      <c r="BJ109" s="17" t="s">
        <v>202</v>
      </c>
      <c r="BK109" s="146">
        <f>ROUND(I109*H109,2)</f>
        <v>0</v>
      </c>
      <c r="BL109" s="17" t="s">
        <v>201</v>
      </c>
      <c r="BM109" s="17" t="s">
        <v>706</v>
      </c>
    </row>
    <row r="110" spans="2:63" s="10" customFormat="1" ht="29.25" customHeight="1">
      <c r="B110" s="122"/>
      <c r="D110" s="132" t="s">
        <v>151</v>
      </c>
      <c r="E110" s="133" t="s">
        <v>193</v>
      </c>
      <c r="F110" s="133" t="s">
        <v>707</v>
      </c>
      <c r="J110" s="134">
        <f>SUM(J111:J112)</f>
        <v>0</v>
      </c>
      <c r="L110" s="122"/>
      <c r="M110" s="126"/>
      <c r="N110" s="127"/>
      <c r="O110" s="127"/>
      <c r="P110" s="128">
        <f>SUM(P111:P113)</f>
        <v>39.9075</v>
      </c>
      <c r="Q110" s="127"/>
      <c r="R110" s="128">
        <f>SUM(R111:R113)</f>
        <v>13.100625</v>
      </c>
      <c r="S110" s="127"/>
      <c r="T110" s="129">
        <f>SUM(T111:T113)</f>
        <v>0</v>
      </c>
      <c r="AR110" s="123" t="s">
        <v>158</v>
      </c>
      <c r="AT110" s="130" t="s">
        <v>151</v>
      </c>
      <c r="AU110" s="130" t="s">
        <v>158</v>
      </c>
      <c r="AY110" s="123" t="s">
        <v>194</v>
      </c>
      <c r="BK110" s="131">
        <f>SUM(BK111:BK113)</f>
        <v>0</v>
      </c>
    </row>
    <row r="111" spans="2:65" s="1" customFormat="1" ht="31.5" customHeight="1">
      <c r="B111" s="135"/>
      <c r="C111" s="136" t="s">
        <v>240</v>
      </c>
      <c r="D111" s="136" t="s">
        <v>197</v>
      </c>
      <c r="E111" s="137" t="s">
        <v>708</v>
      </c>
      <c r="F111" s="138" t="s">
        <v>709</v>
      </c>
      <c r="G111" s="139" t="s">
        <v>316</v>
      </c>
      <c r="H111" s="140">
        <v>63.75</v>
      </c>
      <c r="I111" s="141"/>
      <c r="J111" s="141">
        <f>I111*H111</f>
        <v>0</v>
      </c>
      <c r="K111" s="138" t="s">
        <v>317</v>
      </c>
      <c r="L111" s="31"/>
      <c r="M111" s="142" t="s">
        <v>90</v>
      </c>
      <c r="N111" s="143" t="s">
        <v>124</v>
      </c>
      <c r="O111" s="144">
        <v>0.626</v>
      </c>
      <c r="P111" s="144">
        <f>O111*H111</f>
        <v>39.9075</v>
      </c>
      <c r="Q111" s="144">
        <v>0.101</v>
      </c>
      <c r="R111" s="144">
        <f>Q111*H111</f>
        <v>6.438750000000001</v>
      </c>
      <c r="S111" s="144">
        <v>0</v>
      </c>
      <c r="T111" s="145">
        <f>S111*H111</f>
        <v>0</v>
      </c>
      <c r="AR111" s="17" t="s">
        <v>201</v>
      </c>
      <c r="AT111" s="17" t="s">
        <v>197</v>
      </c>
      <c r="AU111" s="17" t="s">
        <v>202</v>
      </c>
      <c r="AY111" s="17" t="s">
        <v>194</v>
      </c>
      <c r="BE111" s="146">
        <f>IF(N111="základní",J111,0)</f>
        <v>0</v>
      </c>
      <c r="BF111" s="146">
        <f>IF(N111="snížená",J111,0)</f>
        <v>0</v>
      </c>
      <c r="BG111" s="146">
        <f>IF(N111="zákl. přenesená",J111,0)</f>
        <v>0</v>
      </c>
      <c r="BH111" s="146">
        <f>IF(N111="sníž. přenesená",J111,0)</f>
        <v>0</v>
      </c>
      <c r="BI111" s="146">
        <f>IF(N111="nulová",J111,0)</f>
        <v>0</v>
      </c>
      <c r="BJ111" s="17" t="s">
        <v>202</v>
      </c>
      <c r="BK111" s="146">
        <f>ROUND(I111*H111,2)</f>
        <v>0</v>
      </c>
      <c r="BL111" s="17" t="s">
        <v>201</v>
      </c>
      <c r="BM111" s="17" t="s">
        <v>710</v>
      </c>
    </row>
    <row r="112" spans="2:65" s="1" customFormat="1" ht="22.5" customHeight="1">
      <c r="B112" s="135"/>
      <c r="C112" s="176" t="s">
        <v>244</v>
      </c>
      <c r="D112" s="176" t="s">
        <v>332</v>
      </c>
      <c r="E112" s="177" t="s">
        <v>711</v>
      </c>
      <c r="F112" s="178" t="s">
        <v>712</v>
      </c>
      <c r="G112" s="179" t="s">
        <v>316</v>
      </c>
      <c r="H112" s="180">
        <v>70.125</v>
      </c>
      <c r="I112" s="181"/>
      <c r="J112" s="181">
        <f>I112*H112</f>
        <v>0</v>
      </c>
      <c r="K112" s="178" t="s">
        <v>90</v>
      </c>
      <c r="L112" s="182"/>
      <c r="M112" s="183" t="s">
        <v>90</v>
      </c>
      <c r="N112" s="184" t="s">
        <v>124</v>
      </c>
      <c r="O112" s="144">
        <v>0</v>
      </c>
      <c r="P112" s="144">
        <f>O112*H112</f>
        <v>0</v>
      </c>
      <c r="Q112" s="144">
        <v>0.095</v>
      </c>
      <c r="R112" s="144">
        <f>Q112*H112</f>
        <v>6.661875</v>
      </c>
      <c r="S112" s="144">
        <v>0</v>
      </c>
      <c r="T112" s="145">
        <f>S112*H112</f>
        <v>0</v>
      </c>
      <c r="AR112" s="17" t="s">
        <v>244</v>
      </c>
      <c r="AT112" s="17" t="s">
        <v>332</v>
      </c>
      <c r="AU112" s="17" t="s">
        <v>202</v>
      </c>
      <c r="AY112" s="17" t="s">
        <v>194</v>
      </c>
      <c r="BE112" s="146">
        <f>IF(N112="základní",J112,0)</f>
        <v>0</v>
      </c>
      <c r="BF112" s="146">
        <f>IF(N112="snížená",J112,0)</f>
        <v>0</v>
      </c>
      <c r="BG112" s="146">
        <f>IF(N112="zákl. přenesená",J112,0)</f>
        <v>0</v>
      </c>
      <c r="BH112" s="146">
        <f>IF(N112="sníž. přenesená",J112,0)</f>
        <v>0</v>
      </c>
      <c r="BI112" s="146">
        <f>IF(N112="nulová",J112,0)</f>
        <v>0</v>
      </c>
      <c r="BJ112" s="17" t="s">
        <v>202</v>
      </c>
      <c r="BK112" s="146">
        <f>ROUND(I112*H112,2)</f>
        <v>0</v>
      </c>
      <c r="BL112" s="17" t="s">
        <v>201</v>
      </c>
      <c r="BM112" s="17" t="s">
        <v>713</v>
      </c>
    </row>
    <row r="113" spans="2:51" s="12" customFormat="1" ht="13.5">
      <c r="B113" s="156"/>
      <c r="D113" s="150" t="s">
        <v>209</v>
      </c>
      <c r="F113" s="158" t="s">
        <v>714</v>
      </c>
      <c r="H113" s="159">
        <v>70.125</v>
      </c>
      <c r="L113" s="156"/>
      <c r="M113" s="160"/>
      <c r="N113" s="161"/>
      <c r="O113" s="161"/>
      <c r="P113" s="161"/>
      <c r="Q113" s="161"/>
      <c r="R113" s="161"/>
      <c r="S113" s="161"/>
      <c r="T113" s="162"/>
      <c r="AT113" s="157" t="s">
        <v>209</v>
      </c>
      <c r="AU113" s="157" t="s">
        <v>202</v>
      </c>
      <c r="AV113" s="12" t="s">
        <v>202</v>
      </c>
      <c r="AW113" s="12" t="s">
        <v>91</v>
      </c>
      <c r="AX113" s="12" t="s">
        <v>158</v>
      </c>
      <c r="AY113" s="157" t="s">
        <v>194</v>
      </c>
    </row>
    <row r="114" spans="2:63" s="10" customFormat="1" ht="19.5" customHeight="1">
      <c r="B114" s="122"/>
      <c r="D114" s="132" t="s">
        <v>151</v>
      </c>
      <c r="E114" s="133" t="s">
        <v>236</v>
      </c>
      <c r="F114" s="133" t="s">
        <v>313</v>
      </c>
      <c r="J114" s="134">
        <f>SUM(J115:J245)</f>
        <v>0</v>
      </c>
      <c r="L114" s="122"/>
      <c r="M114" s="126"/>
      <c r="N114" s="127"/>
      <c r="O114" s="127"/>
      <c r="P114" s="128">
        <f>SUM(P115:P227)</f>
        <v>2028.2977700000001</v>
      </c>
      <c r="Q114" s="127"/>
      <c r="R114" s="128">
        <f>SUM(R115:R227)</f>
        <v>29.01764756</v>
      </c>
      <c r="S114" s="127"/>
      <c r="T114" s="129">
        <f>SUM(T115:T227)</f>
        <v>0</v>
      </c>
      <c r="AR114" s="123" t="s">
        <v>158</v>
      </c>
      <c r="AT114" s="130" t="s">
        <v>151</v>
      </c>
      <c r="AU114" s="130" t="s">
        <v>158</v>
      </c>
      <c r="AY114" s="123" t="s">
        <v>194</v>
      </c>
      <c r="BK114" s="131">
        <f>SUM(BK115:BK227)</f>
        <v>0</v>
      </c>
    </row>
    <row r="115" spans="2:65" s="1" customFormat="1" ht="22.5" customHeight="1">
      <c r="B115" s="135"/>
      <c r="C115" s="136">
        <v>9</v>
      </c>
      <c r="D115" s="136" t="s">
        <v>197</v>
      </c>
      <c r="E115" s="137" t="s">
        <v>314</v>
      </c>
      <c r="F115" s="138" t="s">
        <v>315</v>
      </c>
      <c r="G115" s="139" t="s">
        <v>316</v>
      </c>
      <c r="H115" s="140">
        <v>538.22</v>
      </c>
      <c r="I115" s="141"/>
      <c r="J115" s="141">
        <f>ROUND(I115*H115,2)</f>
        <v>0</v>
      </c>
      <c r="K115" s="138" t="s">
        <v>317</v>
      </c>
      <c r="L115" s="31"/>
      <c r="M115" s="142" t="s">
        <v>90</v>
      </c>
      <c r="N115" s="143" t="s">
        <v>124</v>
      </c>
      <c r="O115" s="144">
        <v>0.57</v>
      </c>
      <c r="P115" s="144">
        <f>O115*H115</f>
        <v>306.7854</v>
      </c>
      <c r="Q115" s="144">
        <v>0.01838</v>
      </c>
      <c r="R115" s="144">
        <f>Q115*H115</f>
        <v>9.8924836</v>
      </c>
      <c r="S115" s="144">
        <v>0</v>
      </c>
      <c r="T115" s="145">
        <f>S115*H115</f>
        <v>0</v>
      </c>
      <c r="AR115" s="17" t="s">
        <v>201</v>
      </c>
      <c r="AT115" s="17" t="s">
        <v>197</v>
      </c>
      <c r="AU115" s="17" t="s">
        <v>202</v>
      </c>
      <c r="AY115" s="17" t="s">
        <v>194</v>
      </c>
      <c r="BE115" s="146">
        <f>IF(N115="základní",J115,0)</f>
        <v>0</v>
      </c>
      <c r="BF115" s="146">
        <f>IF(N115="snížená",J115,0)</f>
        <v>0</v>
      </c>
      <c r="BG115" s="146">
        <f>IF(N115="zákl. přenesená",J115,0)</f>
        <v>0</v>
      </c>
      <c r="BH115" s="146">
        <f>IF(N115="sníž. přenesená",J115,0)</f>
        <v>0</v>
      </c>
      <c r="BI115" s="146">
        <f>IF(N115="nulová",J115,0)</f>
        <v>0</v>
      </c>
      <c r="BJ115" s="17" t="s">
        <v>202</v>
      </c>
      <c r="BK115" s="146">
        <f>ROUND(I115*H115,2)</f>
        <v>0</v>
      </c>
      <c r="BL115" s="17" t="s">
        <v>201</v>
      </c>
      <c r="BM115" s="17" t="s">
        <v>318</v>
      </c>
    </row>
    <row r="116" spans="2:51" s="12" customFormat="1" ht="13.5">
      <c r="B116" s="156"/>
      <c r="D116" s="150" t="s">
        <v>209</v>
      </c>
      <c r="E116" s="157" t="s">
        <v>90</v>
      </c>
      <c r="F116" s="158" t="s">
        <v>319</v>
      </c>
      <c r="H116" s="159">
        <v>538.22</v>
      </c>
      <c r="L116" s="156"/>
      <c r="M116" s="160"/>
      <c r="N116" s="161"/>
      <c r="O116" s="161"/>
      <c r="P116" s="161"/>
      <c r="Q116" s="161"/>
      <c r="R116" s="161"/>
      <c r="S116" s="161"/>
      <c r="T116" s="162"/>
      <c r="AT116" s="157" t="s">
        <v>209</v>
      </c>
      <c r="AU116" s="157" t="s">
        <v>202</v>
      </c>
      <c r="AV116" s="12" t="s">
        <v>202</v>
      </c>
      <c r="AW116" s="12" t="s">
        <v>115</v>
      </c>
      <c r="AX116" s="12" t="s">
        <v>152</v>
      </c>
      <c r="AY116" s="157" t="s">
        <v>194</v>
      </c>
    </row>
    <row r="117" spans="2:51" s="13" customFormat="1" ht="13.5">
      <c r="B117" s="163"/>
      <c r="D117" s="147" t="s">
        <v>209</v>
      </c>
      <c r="E117" s="164" t="s">
        <v>90</v>
      </c>
      <c r="F117" s="165" t="s">
        <v>220</v>
      </c>
      <c r="H117" s="166">
        <v>538.22</v>
      </c>
      <c r="L117" s="163"/>
      <c r="M117" s="167"/>
      <c r="N117" s="168"/>
      <c r="O117" s="168"/>
      <c r="P117" s="168"/>
      <c r="Q117" s="168"/>
      <c r="R117" s="168"/>
      <c r="S117" s="168"/>
      <c r="T117" s="169"/>
      <c r="AT117" s="170" t="s">
        <v>209</v>
      </c>
      <c r="AU117" s="170" t="s">
        <v>202</v>
      </c>
      <c r="AV117" s="13" t="s">
        <v>201</v>
      </c>
      <c r="AW117" s="13" t="s">
        <v>115</v>
      </c>
      <c r="AX117" s="13" t="s">
        <v>158</v>
      </c>
      <c r="AY117" s="170" t="s">
        <v>194</v>
      </c>
    </row>
    <row r="118" spans="2:65" s="1" customFormat="1" ht="22.5" customHeight="1">
      <c r="B118" s="135"/>
      <c r="C118" s="136">
        <v>10</v>
      </c>
      <c r="D118" s="136" t="s">
        <v>197</v>
      </c>
      <c r="E118" s="137" t="s">
        <v>320</v>
      </c>
      <c r="F118" s="138" t="s">
        <v>321</v>
      </c>
      <c r="G118" s="139" t="s">
        <v>316</v>
      </c>
      <c r="H118" s="140">
        <v>538.22</v>
      </c>
      <c r="I118" s="141"/>
      <c r="J118" s="141">
        <f>ROUND(I118*H118,2)</f>
        <v>0</v>
      </c>
      <c r="K118" s="138" t="s">
        <v>317</v>
      </c>
      <c r="L118" s="31"/>
      <c r="M118" s="142" t="s">
        <v>90</v>
      </c>
      <c r="N118" s="143" t="s">
        <v>124</v>
      </c>
      <c r="O118" s="144">
        <v>0.36</v>
      </c>
      <c r="P118" s="144">
        <f>O118*H118</f>
        <v>193.7592</v>
      </c>
      <c r="Q118" s="144">
        <v>0.00489</v>
      </c>
      <c r="R118" s="144">
        <f>Q118*H118</f>
        <v>2.6318958</v>
      </c>
      <c r="S118" s="144">
        <v>0</v>
      </c>
      <c r="T118" s="145">
        <f>S118*H118</f>
        <v>0</v>
      </c>
      <c r="AR118" s="17" t="s">
        <v>201</v>
      </c>
      <c r="AT118" s="17" t="s">
        <v>197</v>
      </c>
      <c r="AU118" s="17" t="s">
        <v>202</v>
      </c>
      <c r="AY118" s="17" t="s">
        <v>194</v>
      </c>
      <c r="BE118" s="146">
        <f>IF(N118="základní",J118,0)</f>
        <v>0</v>
      </c>
      <c r="BF118" s="146">
        <f>IF(N118="snížená",J118,0)</f>
        <v>0</v>
      </c>
      <c r="BG118" s="146">
        <f>IF(N118="zákl. přenesená",J118,0)</f>
        <v>0</v>
      </c>
      <c r="BH118" s="146">
        <f>IF(N118="sníž. přenesená",J118,0)</f>
        <v>0</v>
      </c>
      <c r="BI118" s="146">
        <f>IF(N118="nulová",J118,0)</f>
        <v>0</v>
      </c>
      <c r="BJ118" s="17" t="s">
        <v>202</v>
      </c>
      <c r="BK118" s="146">
        <f>ROUND(I118*H118,2)</f>
        <v>0</v>
      </c>
      <c r="BL118" s="17" t="s">
        <v>201</v>
      </c>
      <c r="BM118" s="17" t="s">
        <v>322</v>
      </c>
    </row>
    <row r="119" spans="2:51" s="12" customFormat="1" ht="13.5">
      <c r="B119" s="156"/>
      <c r="D119" s="150" t="s">
        <v>209</v>
      </c>
      <c r="E119" s="157" t="s">
        <v>90</v>
      </c>
      <c r="F119" s="158" t="s">
        <v>323</v>
      </c>
      <c r="H119" s="159">
        <v>538.22</v>
      </c>
      <c r="L119" s="156"/>
      <c r="M119" s="160"/>
      <c r="N119" s="161"/>
      <c r="O119" s="161"/>
      <c r="P119" s="161"/>
      <c r="Q119" s="161"/>
      <c r="R119" s="161"/>
      <c r="S119" s="161"/>
      <c r="T119" s="162"/>
      <c r="AT119" s="157" t="s">
        <v>209</v>
      </c>
      <c r="AU119" s="157" t="s">
        <v>202</v>
      </c>
      <c r="AV119" s="12" t="s">
        <v>202</v>
      </c>
      <c r="AW119" s="12" t="s">
        <v>115</v>
      </c>
      <c r="AX119" s="12" t="s">
        <v>152</v>
      </c>
      <c r="AY119" s="157" t="s">
        <v>194</v>
      </c>
    </row>
    <row r="120" spans="2:51" s="13" customFormat="1" ht="13.5">
      <c r="B120" s="163"/>
      <c r="D120" s="147" t="s">
        <v>209</v>
      </c>
      <c r="E120" s="164" t="s">
        <v>90</v>
      </c>
      <c r="F120" s="165" t="s">
        <v>220</v>
      </c>
      <c r="H120" s="166">
        <v>538.22</v>
      </c>
      <c r="L120" s="163"/>
      <c r="M120" s="167"/>
      <c r="N120" s="168"/>
      <c r="O120" s="168"/>
      <c r="P120" s="168"/>
      <c r="Q120" s="168"/>
      <c r="R120" s="168"/>
      <c r="S120" s="168"/>
      <c r="T120" s="169"/>
      <c r="AT120" s="170" t="s">
        <v>209</v>
      </c>
      <c r="AU120" s="170" t="s">
        <v>202</v>
      </c>
      <c r="AV120" s="13" t="s">
        <v>201</v>
      </c>
      <c r="AW120" s="13" t="s">
        <v>115</v>
      </c>
      <c r="AX120" s="13" t="s">
        <v>158</v>
      </c>
      <c r="AY120" s="170" t="s">
        <v>194</v>
      </c>
    </row>
    <row r="121" spans="2:65" s="1" customFormat="1" ht="22.5" customHeight="1">
      <c r="B121" s="135"/>
      <c r="C121" s="136">
        <v>11</v>
      </c>
      <c r="D121" s="136" t="s">
        <v>197</v>
      </c>
      <c r="E121" s="137" t="s">
        <v>324</v>
      </c>
      <c r="F121" s="138" t="s">
        <v>325</v>
      </c>
      <c r="G121" s="139" t="s">
        <v>316</v>
      </c>
      <c r="H121" s="140">
        <v>372</v>
      </c>
      <c r="I121" s="141"/>
      <c r="J121" s="141">
        <f>ROUND(I121*H121,2)</f>
        <v>0</v>
      </c>
      <c r="K121" s="138" t="s">
        <v>90</v>
      </c>
      <c r="L121" s="31"/>
      <c r="M121" s="142" t="s">
        <v>90</v>
      </c>
      <c r="N121" s="143" t="s">
        <v>124</v>
      </c>
      <c r="O121" s="144">
        <v>0.078</v>
      </c>
      <c r="P121" s="144">
        <f>O121*H121</f>
        <v>29.016</v>
      </c>
      <c r="Q121" s="144">
        <v>0.00011</v>
      </c>
      <c r="R121" s="144">
        <f>Q121*H121</f>
        <v>0.04092</v>
      </c>
      <c r="S121" s="144">
        <v>0</v>
      </c>
      <c r="T121" s="145">
        <f>S121*H121</f>
        <v>0</v>
      </c>
      <c r="AR121" s="17" t="s">
        <v>201</v>
      </c>
      <c r="AT121" s="17" t="s">
        <v>197</v>
      </c>
      <c r="AU121" s="17" t="s">
        <v>202</v>
      </c>
      <c r="AY121" s="17" t="s">
        <v>194</v>
      </c>
      <c r="BE121" s="146">
        <f>IF(N121="základní",J121,0)</f>
        <v>0</v>
      </c>
      <c r="BF121" s="146">
        <f>IF(N121="snížená",J121,0)</f>
        <v>0</v>
      </c>
      <c r="BG121" s="146">
        <f>IF(N121="zákl. přenesená",J121,0)</f>
        <v>0</v>
      </c>
      <c r="BH121" s="146">
        <f>IF(N121="sníž. přenesená",J121,0)</f>
        <v>0</v>
      </c>
      <c r="BI121" s="146">
        <f>IF(N121="nulová",J121,0)</f>
        <v>0</v>
      </c>
      <c r="BJ121" s="17" t="s">
        <v>202</v>
      </c>
      <c r="BK121" s="146">
        <f>ROUND(I121*H121,2)</f>
        <v>0</v>
      </c>
      <c r="BL121" s="17" t="s">
        <v>201</v>
      </c>
      <c r="BM121" s="17" t="s">
        <v>326</v>
      </c>
    </row>
    <row r="122" spans="2:51" s="12" customFormat="1" ht="13.5">
      <c r="B122" s="156"/>
      <c r="D122" s="150" t="s">
        <v>209</v>
      </c>
      <c r="E122" s="157" t="s">
        <v>90</v>
      </c>
      <c r="F122" s="158" t="s">
        <v>327</v>
      </c>
      <c r="H122" s="159">
        <v>372</v>
      </c>
      <c r="L122" s="156"/>
      <c r="M122" s="160"/>
      <c r="N122" s="161"/>
      <c r="O122" s="161"/>
      <c r="P122" s="161"/>
      <c r="Q122" s="161"/>
      <c r="R122" s="161"/>
      <c r="S122" s="161"/>
      <c r="T122" s="162"/>
      <c r="AT122" s="157" t="s">
        <v>209</v>
      </c>
      <c r="AU122" s="157" t="s">
        <v>202</v>
      </c>
      <c r="AV122" s="12" t="s">
        <v>202</v>
      </c>
      <c r="AW122" s="12" t="s">
        <v>115</v>
      </c>
      <c r="AX122" s="12" t="s">
        <v>152</v>
      </c>
      <c r="AY122" s="157" t="s">
        <v>194</v>
      </c>
    </row>
    <row r="123" spans="2:51" s="13" customFormat="1" ht="13.5">
      <c r="B123" s="163"/>
      <c r="D123" s="147" t="s">
        <v>209</v>
      </c>
      <c r="E123" s="164" t="s">
        <v>90</v>
      </c>
      <c r="F123" s="165" t="s">
        <v>220</v>
      </c>
      <c r="H123" s="166">
        <v>372</v>
      </c>
      <c r="L123" s="163"/>
      <c r="M123" s="167"/>
      <c r="N123" s="168"/>
      <c r="O123" s="168"/>
      <c r="P123" s="168"/>
      <c r="Q123" s="168"/>
      <c r="R123" s="168"/>
      <c r="S123" s="168"/>
      <c r="T123" s="169"/>
      <c r="AT123" s="170" t="s">
        <v>209</v>
      </c>
      <c r="AU123" s="170" t="s">
        <v>202</v>
      </c>
      <c r="AV123" s="13" t="s">
        <v>201</v>
      </c>
      <c r="AW123" s="13" t="s">
        <v>115</v>
      </c>
      <c r="AX123" s="13" t="s">
        <v>158</v>
      </c>
      <c r="AY123" s="170" t="s">
        <v>194</v>
      </c>
    </row>
    <row r="124" spans="2:65" s="1" customFormat="1" ht="22.5" customHeight="1">
      <c r="B124" s="135"/>
      <c r="C124" s="136">
        <v>12</v>
      </c>
      <c r="D124" s="136" t="s">
        <v>197</v>
      </c>
      <c r="E124" s="137" t="s">
        <v>328</v>
      </c>
      <c r="F124" s="138" t="s">
        <v>329</v>
      </c>
      <c r="G124" s="139" t="s">
        <v>316</v>
      </c>
      <c r="H124" s="140">
        <v>484.76</v>
      </c>
      <c r="I124" s="141"/>
      <c r="J124" s="141">
        <f>ROUND(I124*H124,2)</f>
        <v>0</v>
      </c>
      <c r="K124" s="138" t="s">
        <v>317</v>
      </c>
      <c r="L124" s="31"/>
      <c r="M124" s="142" t="s">
        <v>90</v>
      </c>
      <c r="N124" s="143" t="s">
        <v>124</v>
      </c>
      <c r="O124" s="144">
        <v>1.36</v>
      </c>
      <c r="P124" s="144">
        <f>O124*H124</f>
        <v>659.2736</v>
      </c>
      <c r="Q124" s="144">
        <v>0.00838</v>
      </c>
      <c r="R124" s="144">
        <f>Q124*H124</f>
        <v>4.0622888</v>
      </c>
      <c r="S124" s="144">
        <v>0</v>
      </c>
      <c r="T124" s="145">
        <f>S124*H124</f>
        <v>0</v>
      </c>
      <c r="AR124" s="17" t="s">
        <v>201</v>
      </c>
      <c r="AT124" s="17" t="s">
        <v>197</v>
      </c>
      <c r="AU124" s="17" t="s">
        <v>202</v>
      </c>
      <c r="AY124" s="17" t="s">
        <v>194</v>
      </c>
      <c r="BE124" s="146">
        <f>IF(N124="základní",J124,0)</f>
        <v>0</v>
      </c>
      <c r="BF124" s="146">
        <f>IF(N124="snížená",J124,0)</f>
        <v>0</v>
      </c>
      <c r="BG124" s="146">
        <f>IF(N124="zákl. přenesená",J124,0)</f>
        <v>0</v>
      </c>
      <c r="BH124" s="146">
        <f>IF(N124="sníž. přenesená",J124,0)</f>
        <v>0</v>
      </c>
      <c r="BI124" s="146">
        <f>IF(N124="nulová",J124,0)</f>
        <v>0</v>
      </c>
      <c r="BJ124" s="17" t="s">
        <v>202</v>
      </c>
      <c r="BK124" s="146">
        <f>ROUND(I124*H124,2)</f>
        <v>0</v>
      </c>
      <c r="BL124" s="17" t="s">
        <v>201</v>
      </c>
      <c r="BM124" s="17" t="s">
        <v>330</v>
      </c>
    </row>
    <row r="125" spans="2:51" s="12" customFormat="1" ht="13.5">
      <c r="B125" s="156"/>
      <c r="D125" s="150" t="s">
        <v>209</v>
      </c>
      <c r="E125" s="157" t="s">
        <v>90</v>
      </c>
      <c r="F125" s="158" t="s">
        <v>331</v>
      </c>
      <c r="H125" s="159">
        <v>484.76</v>
      </c>
      <c r="L125" s="156"/>
      <c r="M125" s="160"/>
      <c r="N125" s="161"/>
      <c r="O125" s="161"/>
      <c r="P125" s="161"/>
      <c r="Q125" s="161"/>
      <c r="R125" s="161"/>
      <c r="S125" s="161"/>
      <c r="T125" s="162"/>
      <c r="AT125" s="157" t="s">
        <v>209</v>
      </c>
      <c r="AU125" s="157" t="s">
        <v>202</v>
      </c>
      <c r="AV125" s="12" t="s">
        <v>202</v>
      </c>
      <c r="AW125" s="12" t="s">
        <v>115</v>
      </c>
      <c r="AX125" s="12" t="s">
        <v>152</v>
      </c>
      <c r="AY125" s="157" t="s">
        <v>194</v>
      </c>
    </row>
    <row r="126" spans="2:51" s="13" customFormat="1" ht="13.5">
      <c r="B126" s="163"/>
      <c r="D126" s="147" t="s">
        <v>209</v>
      </c>
      <c r="E126" s="164" t="s">
        <v>90</v>
      </c>
      <c r="F126" s="165" t="s">
        <v>220</v>
      </c>
      <c r="H126" s="166">
        <v>484.76</v>
      </c>
      <c r="L126" s="163"/>
      <c r="M126" s="167"/>
      <c r="N126" s="168"/>
      <c r="O126" s="168"/>
      <c r="P126" s="168"/>
      <c r="Q126" s="168"/>
      <c r="R126" s="168"/>
      <c r="S126" s="168"/>
      <c r="T126" s="169"/>
      <c r="AT126" s="170" t="s">
        <v>209</v>
      </c>
      <c r="AU126" s="170" t="s">
        <v>202</v>
      </c>
      <c r="AV126" s="13" t="s">
        <v>201</v>
      </c>
      <c r="AW126" s="13" t="s">
        <v>115</v>
      </c>
      <c r="AX126" s="13" t="s">
        <v>158</v>
      </c>
      <c r="AY126" s="170" t="s">
        <v>194</v>
      </c>
    </row>
    <row r="127" spans="2:65" s="1" customFormat="1" ht="22.5" customHeight="1">
      <c r="B127" s="135"/>
      <c r="C127" s="176">
        <v>13</v>
      </c>
      <c r="D127" s="176" t="s">
        <v>332</v>
      </c>
      <c r="E127" s="177" t="s">
        <v>333</v>
      </c>
      <c r="F127" s="178" t="s">
        <v>1340</v>
      </c>
      <c r="G127" s="179" t="s">
        <v>316</v>
      </c>
      <c r="H127" s="180">
        <v>508.998</v>
      </c>
      <c r="I127" s="181"/>
      <c r="J127" s="181">
        <f>ROUND(I127*H127,2)</f>
        <v>0</v>
      </c>
      <c r="K127" s="178" t="s">
        <v>317</v>
      </c>
      <c r="L127" s="182"/>
      <c r="M127" s="183" t="s">
        <v>90</v>
      </c>
      <c r="N127" s="184" t="s">
        <v>124</v>
      </c>
      <c r="O127" s="144">
        <v>0</v>
      </c>
      <c r="P127" s="144">
        <f>O127*H127</f>
        <v>0</v>
      </c>
      <c r="Q127" s="144">
        <v>0.0015</v>
      </c>
      <c r="R127" s="144">
        <f>Q127*H127</f>
        <v>0.763497</v>
      </c>
      <c r="S127" s="144">
        <v>0</v>
      </c>
      <c r="T127" s="145">
        <f>S127*H127</f>
        <v>0</v>
      </c>
      <c r="AR127" s="17" t="s">
        <v>244</v>
      </c>
      <c r="AT127" s="17" t="s">
        <v>332</v>
      </c>
      <c r="AU127" s="17" t="s">
        <v>202</v>
      </c>
      <c r="AY127" s="17" t="s">
        <v>194</v>
      </c>
      <c r="BE127" s="146">
        <f>IF(N127="základní",J127,0)</f>
        <v>0</v>
      </c>
      <c r="BF127" s="146">
        <f>IF(N127="snížená",J127,0)</f>
        <v>0</v>
      </c>
      <c r="BG127" s="146">
        <f>IF(N127="zákl. přenesená",J127,0)</f>
        <v>0</v>
      </c>
      <c r="BH127" s="146">
        <f>IF(N127="sníž. přenesená",J127,0)</f>
        <v>0</v>
      </c>
      <c r="BI127" s="146">
        <f>IF(N127="nulová",J127,0)</f>
        <v>0</v>
      </c>
      <c r="BJ127" s="17" t="s">
        <v>202</v>
      </c>
      <c r="BK127" s="146">
        <f>ROUND(I127*H127,2)</f>
        <v>0</v>
      </c>
      <c r="BL127" s="17" t="s">
        <v>201</v>
      </c>
      <c r="BM127" s="17" t="s">
        <v>334</v>
      </c>
    </row>
    <row r="128" spans="2:47" s="1" customFormat="1" ht="40.5">
      <c r="B128" s="31"/>
      <c r="D128" s="150" t="s">
        <v>204</v>
      </c>
      <c r="F128" s="171" t="s">
        <v>1334</v>
      </c>
      <c r="L128" s="31"/>
      <c r="M128" s="59"/>
      <c r="N128" s="32"/>
      <c r="O128" s="32"/>
      <c r="P128" s="32"/>
      <c r="Q128" s="32"/>
      <c r="R128" s="32"/>
      <c r="S128" s="32"/>
      <c r="T128" s="60"/>
      <c r="AT128" s="17" t="s">
        <v>204</v>
      </c>
      <c r="AU128" s="17" t="s">
        <v>202</v>
      </c>
    </row>
    <row r="129" spans="2:51" s="12" customFormat="1" ht="13.5">
      <c r="B129" s="156"/>
      <c r="D129" s="147" t="s">
        <v>209</v>
      </c>
      <c r="F129" s="185" t="s">
        <v>335</v>
      </c>
      <c r="H129" s="186">
        <v>508.998</v>
      </c>
      <c r="L129" s="156"/>
      <c r="M129" s="160"/>
      <c r="N129" s="161"/>
      <c r="O129" s="161"/>
      <c r="P129" s="161"/>
      <c r="Q129" s="161"/>
      <c r="R129" s="161"/>
      <c r="S129" s="161"/>
      <c r="T129" s="162"/>
      <c r="AT129" s="157" t="s">
        <v>209</v>
      </c>
      <c r="AU129" s="157" t="s">
        <v>202</v>
      </c>
      <c r="AV129" s="12" t="s">
        <v>202</v>
      </c>
      <c r="AW129" s="12" t="s">
        <v>91</v>
      </c>
      <c r="AX129" s="12" t="s">
        <v>158</v>
      </c>
      <c r="AY129" s="157" t="s">
        <v>194</v>
      </c>
    </row>
    <row r="130" spans="2:65" s="1" customFormat="1" ht="22.5" customHeight="1">
      <c r="B130" s="135"/>
      <c r="C130" s="136">
        <v>14</v>
      </c>
      <c r="D130" s="136" t="s">
        <v>197</v>
      </c>
      <c r="E130" s="137" t="s">
        <v>336</v>
      </c>
      <c r="F130" s="138" t="s">
        <v>337</v>
      </c>
      <c r="G130" s="139" t="s">
        <v>316</v>
      </c>
      <c r="H130" s="140">
        <v>3</v>
      </c>
      <c r="I130" s="141"/>
      <c r="J130" s="141">
        <f>ROUND(I130*H130,2)</f>
        <v>0</v>
      </c>
      <c r="K130" s="138" t="s">
        <v>317</v>
      </c>
      <c r="L130" s="31"/>
      <c r="M130" s="142" t="s">
        <v>90</v>
      </c>
      <c r="N130" s="143" t="s">
        <v>124</v>
      </c>
      <c r="O130" s="144">
        <v>1.4</v>
      </c>
      <c r="P130" s="144">
        <f>O130*H130</f>
        <v>4.199999999999999</v>
      </c>
      <c r="Q130" s="144">
        <v>0.00865</v>
      </c>
      <c r="R130" s="144">
        <f>Q130*H130</f>
        <v>0.02595</v>
      </c>
      <c r="S130" s="144">
        <v>0</v>
      </c>
      <c r="T130" s="145">
        <f>S130*H130</f>
        <v>0</v>
      </c>
      <c r="AR130" s="17" t="s">
        <v>201</v>
      </c>
      <c r="AT130" s="17" t="s">
        <v>197</v>
      </c>
      <c r="AU130" s="17" t="s">
        <v>202</v>
      </c>
      <c r="AY130" s="17" t="s">
        <v>194</v>
      </c>
      <c r="BE130" s="146">
        <f>IF(N130="základní",J130,0)</f>
        <v>0</v>
      </c>
      <c r="BF130" s="146">
        <f>IF(N130="snížená",J130,0)</f>
        <v>0</v>
      </c>
      <c r="BG130" s="146">
        <f>IF(N130="zákl. přenesená",J130,0)</f>
        <v>0</v>
      </c>
      <c r="BH130" s="146">
        <f>IF(N130="sníž. přenesená",J130,0)</f>
        <v>0</v>
      </c>
      <c r="BI130" s="146">
        <f>IF(N130="nulová",J130,0)</f>
        <v>0</v>
      </c>
      <c r="BJ130" s="17" t="s">
        <v>202</v>
      </c>
      <c r="BK130" s="146">
        <f>ROUND(I130*H130,2)</f>
        <v>0</v>
      </c>
      <c r="BL130" s="17" t="s">
        <v>201</v>
      </c>
      <c r="BM130" s="17" t="s">
        <v>338</v>
      </c>
    </row>
    <row r="131" spans="2:51" s="12" customFormat="1" ht="13.5">
      <c r="B131" s="156"/>
      <c r="D131" s="150" t="s">
        <v>209</v>
      </c>
      <c r="E131" s="157" t="s">
        <v>90</v>
      </c>
      <c r="F131" s="158" t="s">
        <v>744</v>
      </c>
      <c r="H131" s="159">
        <v>3</v>
      </c>
      <c r="L131" s="156"/>
      <c r="M131" s="160"/>
      <c r="N131" s="161"/>
      <c r="O131" s="161"/>
      <c r="P131" s="161"/>
      <c r="Q131" s="161"/>
      <c r="R131" s="161"/>
      <c r="S131" s="161"/>
      <c r="T131" s="162"/>
      <c r="AT131" s="157" t="s">
        <v>209</v>
      </c>
      <c r="AU131" s="157" t="s">
        <v>202</v>
      </c>
      <c r="AV131" s="12" t="s">
        <v>202</v>
      </c>
      <c r="AW131" s="12" t="s">
        <v>115</v>
      </c>
      <c r="AX131" s="12" t="s">
        <v>152</v>
      </c>
      <c r="AY131" s="157" t="s">
        <v>194</v>
      </c>
    </row>
    <row r="132" spans="2:51" s="13" customFormat="1" ht="13.5">
      <c r="B132" s="163"/>
      <c r="D132" s="147" t="s">
        <v>209</v>
      </c>
      <c r="E132" s="164" t="s">
        <v>90</v>
      </c>
      <c r="F132" s="165" t="s">
        <v>220</v>
      </c>
      <c r="H132" s="166">
        <v>3</v>
      </c>
      <c r="L132" s="163"/>
      <c r="M132" s="167"/>
      <c r="N132" s="168"/>
      <c r="O132" s="168"/>
      <c r="P132" s="168"/>
      <c r="Q132" s="168"/>
      <c r="R132" s="168"/>
      <c r="S132" s="168"/>
      <c r="T132" s="169"/>
      <c r="AT132" s="170" t="s">
        <v>209</v>
      </c>
      <c r="AU132" s="170" t="s">
        <v>202</v>
      </c>
      <c r="AV132" s="13" t="s">
        <v>201</v>
      </c>
      <c r="AW132" s="13" t="s">
        <v>115</v>
      </c>
      <c r="AX132" s="13" t="s">
        <v>158</v>
      </c>
      <c r="AY132" s="170" t="s">
        <v>194</v>
      </c>
    </row>
    <row r="133" spans="2:65" s="1" customFormat="1" ht="22.5" customHeight="1">
      <c r="B133" s="135"/>
      <c r="C133" s="176">
        <v>15</v>
      </c>
      <c r="D133" s="176" t="s">
        <v>332</v>
      </c>
      <c r="E133" s="177" t="s">
        <v>339</v>
      </c>
      <c r="F133" s="178" t="s">
        <v>739</v>
      </c>
      <c r="G133" s="179" t="s">
        <v>340</v>
      </c>
      <c r="H133" s="180">
        <v>0.63</v>
      </c>
      <c r="I133" s="181"/>
      <c r="J133" s="181">
        <f>ROUND(I133*H133,2)</f>
        <v>0</v>
      </c>
      <c r="K133" s="178" t="s">
        <v>317</v>
      </c>
      <c r="L133" s="182"/>
      <c r="M133" s="183" t="s">
        <v>90</v>
      </c>
      <c r="N133" s="184" t="s">
        <v>124</v>
      </c>
      <c r="O133" s="144">
        <v>0</v>
      </c>
      <c r="P133" s="144">
        <f>O133*H133</f>
        <v>0</v>
      </c>
      <c r="Q133" s="144">
        <v>0.03</v>
      </c>
      <c r="R133" s="144">
        <f>Q133*H133</f>
        <v>0.0189</v>
      </c>
      <c r="S133" s="144">
        <v>0</v>
      </c>
      <c r="T133" s="145">
        <f>S133*H133</f>
        <v>0</v>
      </c>
      <c r="AR133" s="17" t="s">
        <v>244</v>
      </c>
      <c r="AT133" s="17" t="s">
        <v>332</v>
      </c>
      <c r="AU133" s="17" t="s">
        <v>202</v>
      </c>
      <c r="AY133" s="17" t="s">
        <v>194</v>
      </c>
      <c r="BE133" s="146">
        <f>IF(N133="základní",J133,0)</f>
        <v>0</v>
      </c>
      <c r="BF133" s="146">
        <f>IF(N133="snížená",J133,0)</f>
        <v>0</v>
      </c>
      <c r="BG133" s="146">
        <f>IF(N133="zákl. přenesená",J133,0)</f>
        <v>0</v>
      </c>
      <c r="BH133" s="146">
        <f>IF(N133="sníž. přenesená",J133,0)</f>
        <v>0</v>
      </c>
      <c r="BI133" s="146">
        <f>IF(N133="nulová",J133,0)</f>
        <v>0</v>
      </c>
      <c r="BJ133" s="17" t="s">
        <v>202</v>
      </c>
      <c r="BK133" s="146">
        <f>ROUND(I133*H133,2)</f>
        <v>0</v>
      </c>
      <c r="BL133" s="17" t="s">
        <v>201</v>
      </c>
      <c r="BM133" s="17" t="s">
        <v>341</v>
      </c>
    </row>
    <row r="134" spans="2:47" s="1" customFormat="1" ht="27">
      <c r="B134" s="31"/>
      <c r="D134" s="150" t="s">
        <v>204</v>
      </c>
      <c r="F134" s="171" t="s">
        <v>377</v>
      </c>
      <c r="L134" s="31"/>
      <c r="M134" s="59"/>
      <c r="N134" s="32"/>
      <c r="O134" s="32"/>
      <c r="P134" s="32"/>
      <c r="Q134" s="32"/>
      <c r="R134" s="32"/>
      <c r="S134" s="32"/>
      <c r="T134" s="60"/>
      <c r="AT134" s="17" t="s">
        <v>204</v>
      </c>
      <c r="AU134" s="17" t="s">
        <v>202</v>
      </c>
    </row>
    <row r="135" spans="2:51" s="12" customFormat="1" ht="13.5">
      <c r="B135" s="156"/>
      <c r="D135" s="147" t="s">
        <v>209</v>
      </c>
      <c r="F135" s="185" t="s">
        <v>342</v>
      </c>
      <c r="H135" s="186">
        <v>0.63</v>
      </c>
      <c r="L135" s="156"/>
      <c r="M135" s="160"/>
      <c r="N135" s="161"/>
      <c r="O135" s="161"/>
      <c r="P135" s="161"/>
      <c r="Q135" s="161"/>
      <c r="R135" s="161"/>
      <c r="S135" s="161"/>
      <c r="T135" s="162"/>
      <c r="AT135" s="157" t="s">
        <v>209</v>
      </c>
      <c r="AU135" s="157" t="s">
        <v>202</v>
      </c>
      <c r="AV135" s="12" t="s">
        <v>202</v>
      </c>
      <c r="AW135" s="12" t="s">
        <v>91</v>
      </c>
      <c r="AX135" s="12" t="s">
        <v>158</v>
      </c>
      <c r="AY135" s="157" t="s">
        <v>194</v>
      </c>
    </row>
    <row r="136" spans="2:65" s="1" customFormat="1" ht="31.5" customHeight="1">
      <c r="B136" s="135"/>
      <c r="C136" s="136">
        <v>16</v>
      </c>
      <c r="D136" s="136" t="s">
        <v>197</v>
      </c>
      <c r="E136" s="137" t="s">
        <v>343</v>
      </c>
      <c r="F136" s="138" t="s">
        <v>344</v>
      </c>
      <c r="G136" s="139" t="s">
        <v>316</v>
      </c>
      <c r="H136" s="140">
        <v>53.46</v>
      </c>
      <c r="I136" s="141"/>
      <c r="J136" s="141">
        <f>ROUND(I136*H136,2)</f>
        <v>0</v>
      </c>
      <c r="K136" s="138" t="s">
        <v>317</v>
      </c>
      <c r="L136" s="31"/>
      <c r="M136" s="142" t="s">
        <v>90</v>
      </c>
      <c r="N136" s="143" t="s">
        <v>124</v>
      </c>
      <c r="O136" s="144">
        <v>1.4</v>
      </c>
      <c r="P136" s="144">
        <f>O136*H136</f>
        <v>74.844</v>
      </c>
      <c r="Q136" s="144">
        <v>0.00947</v>
      </c>
      <c r="R136" s="144">
        <f>Q136*H136</f>
        <v>0.5062662</v>
      </c>
      <c r="S136" s="144">
        <v>0</v>
      </c>
      <c r="T136" s="145">
        <f>S136*H136</f>
        <v>0</v>
      </c>
      <c r="AR136" s="17" t="s">
        <v>201</v>
      </c>
      <c r="AT136" s="17" t="s">
        <v>197</v>
      </c>
      <c r="AU136" s="17" t="s">
        <v>202</v>
      </c>
      <c r="AY136" s="17" t="s">
        <v>194</v>
      </c>
      <c r="BE136" s="146">
        <f>IF(N136="základní",J136,0)</f>
        <v>0</v>
      </c>
      <c r="BF136" s="146">
        <f>IF(N136="snížená",J136,0)</f>
        <v>0</v>
      </c>
      <c r="BG136" s="146">
        <f>IF(N136="zákl. přenesená",J136,0)</f>
        <v>0</v>
      </c>
      <c r="BH136" s="146">
        <f>IF(N136="sníž. přenesená",J136,0)</f>
        <v>0</v>
      </c>
      <c r="BI136" s="146">
        <f>IF(N136="nulová",J136,0)</f>
        <v>0</v>
      </c>
      <c r="BJ136" s="17" t="s">
        <v>202</v>
      </c>
      <c r="BK136" s="146">
        <f>ROUND(I136*H136,2)</f>
        <v>0</v>
      </c>
      <c r="BL136" s="17" t="s">
        <v>201</v>
      </c>
      <c r="BM136" s="17" t="s">
        <v>345</v>
      </c>
    </row>
    <row r="137" spans="2:51" s="12" customFormat="1" ht="13.5">
      <c r="B137" s="156"/>
      <c r="D137" s="150" t="s">
        <v>209</v>
      </c>
      <c r="E137" s="157" t="s">
        <v>90</v>
      </c>
      <c r="F137" s="158" t="s">
        <v>346</v>
      </c>
      <c r="H137" s="159">
        <v>53.46</v>
      </c>
      <c r="L137" s="156"/>
      <c r="M137" s="160"/>
      <c r="N137" s="161"/>
      <c r="O137" s="161"/>
      <c r="P137" s="161"/>
      <c r="Q137" s="161"/>
      <c r="R137" s="161"/>
      <c r="S137" s="161"/>
      <c r="T137" s="162"/>
      <c r="AT137" s="157" t="s">
        <v>209</v>
      </c>
      <c r="AU137" s="157" t="s">
        <v>202</v>
      </c>
      <c r="AV137" s="12" t="s">
        <v>202</v>
      </c>
      <c r="AW137" s="12" t="s">
        <v>115</v>
      </c>
      <c r="AX137" s="12" t="s">
        <v>152</v>
      </c>
      <c r="AY137" s="157" t="s">
        <v>194</v>
      </c>
    </row>
    <row r="138" spans="2:51" s="13" customFormat="1" ht="13.5">
      <c r="B138" s="163"/>
      <c r="D138" s="147" t="s">
        <v>209</v>
      </c>
      <c r="E138" s="164" t="s">
        <v>90</v>
      </c>
      <c r="F138" s="165" t="s">
        <v>220</v>
      </c>
      <c r="H138" s="166">
        <v>53.46</v>
      </c>
      <c r="L138" s="163"/>
      <c r="M138" s="167"/>
      <c r="N138" s="168"/>
      <c r="O138" s="168"/>
      <c r="P138" s="168"/>
      <c r="Q138" s="168"/>
      <c r="R138" s="168"/>
      <c r="S138" s="168"/>
      <c r="T138" s="169"/>
      <c r="AT138" s="170" t="s">
        <v>209</v>
      </c>
      <c r="AU138" s="170" t="s">
        <v>202</v>
      </c>
      <c r="AV138" s="13" t="s">
        <v>201</v>
      </c>
      <c r="AW138" s="13" t="s">
        <v>115</v>
      </c>
      <c r="AX138" s="13" t="s">
        <v>158</v>
      </c>
      <c r="AY138" s="170" t="s">
        <v>194</v>
      </c>
    </row>
    <row r="139" spans="2:65" s="1" customFormat="1" ht="22.5" customHeight="1">
      <c r="B139" s="135"/>
      <c r="C139" s="176">
        <v>17</v>
      </c>
      <c r="D139" s="176" t="s">
        <v>332</v>
      </c>
      <c r="E139" s="177" t="s">
        <v>347</v>
      </c>
      <c r="F139" s="178" t="s">
        <v>1331</v>
      </c>
      <c r="G139" s="179" t="s">
        <v>316</v>
      </c>
      <c r="H139" s="180">
        <v>56.133</v>
      </c>
      <c r="I139" s="181"/>
      <c r="J139" s="181">
        <f>ROUND(I139*H139,2)</f>
        <v>0</v>
      </c>
      <c r="K139" s="178" t="s">
        <v>317</v>
      </c>
      <c r="L139" s="182"/>
      <c r="M139" s="183" t="s">
        <v>90</v>
      </c>
      <c r="N139" s="184" t="s">
        <v>124</v>
      </c>
      <c r="O139" s="144">
        <v>0</v>
      </c>
      <c r="P139" s="144">
        <f>O139*H139</f>
        <v>0</v>
      </c>
      <c r="Q139" s="144">
        <v>0.0135</v>
      </c>
      <c r="R139" s="144">
        <f>Q139*H139</f>
        <v>0.7577955000000001</v>
      </c>
      <c r="S139" s="144">
        <v>0</v>
      </c>
      <c r="T139" s="145">
        <f>S139*H139</f>
        <v>0</v>
      </c>
      <c r="AR139" s="17" t="s">
        <v>244</v>
      </c>
      <c r="AT139" s="17" t="s">
        <v>332</v>
      </c>
      <c r="AU139" s="17" t="s">
        <v>202</v>
      </c>
      <c r="AY139" s="17" t="s">
        <v>194</v>
      </c>
      <c r="BE139" s="146">
        <f>IF(N139="základní",J139,0)</f>
        <v>0</v>
      </c>
      <c r="BF139" s="146">
        <f>IF(N139="snížená",J139,0)</f>
        <v>0</v>
      </c>
      <c r="BG139" s="146">
        <f>IF(N139="zákl. přenesená",J139,0)</f>
        <v>0</v>
      </c>
      <c r="BH139" s="146">
        <f>IF(N139="sníž. přenesená",J139,0)</f>
        <v>0</v>
      </c>
      <c r="BI139" s="146">
        <f>IF(N139="nulová",J139,0)</f>
        <v>0</v>
      </c>
      <c r="BJ139" s="17" t="s">
        <v>202</v>
      </c>
      <c r="BK139" s="146">
        <f>ROUND(I139*H139,2)</f>
        <v>0</v>
      </c>
      <c r="BL139" s="17" t="s">
        <v>201</v>
      </c>
      <c r="BM139" s="17" t="s">
        <v>348</v>
      </c>
    </row>
    <row r="140" spans="2:47" s="1" customFormat="1" ht="27">
      <c r="B140" s="31"/>
      <c r="D140" s="150" t="s">
        <v>204</v>
      </c>
      <c r="F140" s="171" t="s">
        <v>1332</v>
      </c>
      <c r="L140" s="31"/>
      <c r="M140" s="59"/>
      <c r="N140" s="32"/>
      <c r="O140" s="32"/>
      <c r="P140" s="32"/>
      <c r="Q140" s="32"/>
      <c r="R140" s="32"/>
      <c r="S140" s="32"/>
      <c r="T140" s="60"/>
      <c r="AT140" s="17" t="s">
        <v>204</v>
      </c>
      <c r="AU140" s="17" t="s">
        <v>202</v>
      </c>
    </row>
    <row r="141" spans="2:51" s="12" customFormat="1" ht="13.5">
      <c r="B141" s="156"/>
      <c r="D141" s="147" t="s">
        <v>209</v>
      </c>
      <c r="F141" s="185" t="s">
        <v>349</v>
      </c>
      <c r="H141" s="186">
        <v>56.133</v>
      </c>
      <c r="L141" s="156"/>
      <c r="M141" s="160"/>
      <c r="N141" s="161"/>
      <c r="O141" s="161"/>
      <c r="P141" s="161"/>
      <c r="Q141" s="161"/>
      <c r="R141" s="161"/>
      <c r="S141" s="161"/>
      <c r="T141" s="162"/>
      <c r="AT141" s="157" t="s">
        <v>209</v>
      </c>
      <c r="AU141" s="157" t="s">
        <v>202</v>
      </c>
      <c r="AV141" s="12" t="s">
        <v>202</v>
      </c>
      <c r="AW141" s="12" t="s">
        <v>91</v>
      </c>
      <c r="AX141" s="12" t="s">
        <v>158</v>
      </c>
      <c r="AY141" s="157" t="s">
        <v>194</v>
      </c>
    </row>
    <row r="142" spans="2:65" s="1" customFormat="1" ht="22.5" customHeight="1">
      <c r="B142" s="135"/>
      <c r="C142" s="136">
        <v>18</v>
      </c>
      <c r="D142" s="136" t="s">
        <v>197</v>
      </c>
      <c r="E142" s="137" t="s">
        <v>350</v>
      </c>
      <c r="F142" s="283" t="s">
        <v>351</v>
      </c>
      <c r="G142" s="284" t="s">
        <v>352</v>
      </c>
      <c r="H142" s="285">
        <v>700.95</v>
      </c>
      <c r="I142" s="141"/>
      <c r="J142" s="141">
        <f>ROUND(I142*H142,2)</f>
        <v>0</v>
      </c>
      <c r="K142" s="138" t="s">
        <v>317</v>
      </c>
      <c r="L142" s="31"/>
      <c r="M142" s="142" t="s">
        <v>90</v>
      </c>
      <c r="N142" s="143" t="s">
        <v>124</v>
      </c>
      <c r="O142" s="144">
        <v>0.11</v>
      </c>
      <c r="P142" s="144">
        <f>O142*H142</f>
        <v>77.1045</v>
      </c>
      <c r="Q142" s="144">
        <v>0</v>
      </c>
      <c r="R142" s="144">
        <f>Q142*H142</f>
        <v>0</v>
      </c>
      <c r="S142" s="144">
        <v>0</v>
      </c>
      <c r="T142" s="145">
        <f>S142*H142</f>
        <v>0</v>
      </c>
      <c r="AR142" s="17" t="s">
        <v>201</v>
      </c>
      <c r="AT142" s="17" t="s">
        <v>197</v>
      </c>
      <c r="AU142" s="17" t="s">
        <v>202</v>
      </c>
      <c r="AY142" s="17" t="s">
        <v>194</v>
      </c>
      <c r="BE142" s="146">
        <f>IF(N142="základní",J142,0)</f>
        <v>0</v>
      </c>
      <c r="BF142" s="146">
        <f>IF(N142="snížená",J142,0)</f>
        <v>0</v>
      </c>
      <c r="BG142" s="146">
        <f>IF(N142="zákl. přenesená",J142,0)</f>
        <v>0</v>
      </c>
      <c r="BH142" s="146">
        <f>IF(N142="sníž. přenesená",J142,0)</f>
        <v>0</v>
      </c>
      <c r="BI142" s="146">
        <f>IF(N142="nulová",J142,0)</f>
        <v>0</v>
      </c>
      <c r="BJ142" s="17" t="s">
        <v>202</v>
      </c>
      <c r="BK142" s="146">
        <f>ROUND(I142*H142,2)</f>
        <v>0</v>
      </c>
      <c r="BL142" s="17" t="s">
        <v>201</v>
      </c>
      <c r="BM142" s="17" t="s">
        <v>353</v>
      </c>
    </row>
    <row r="143" spans="2:51" s="12" customFormat="1" ht="13.5">
      <c r="B143" s="156"/>
      <c r="D143" s="150" t="s">
        <v>209</v>
      </c>
      <c r="E143" s="157" t="s">
        <v>90</v>
      </c>
      <c r="F143" s="286" t="s">
        <v>354</v>
      </c>
      <c r="G143" s="287"/>
      <c r="H143" s="288">
        <v>535.5</v>
      </c>
      <c r="L143" s="156"/>
      <c r="M143" s="160"/>
      <c r="N143" s="161"/>
      <c r="O143" s="161"/>
      <c r="P143" s="161"/>
      <c r="Q143" s="161"/>
      <c r="R143" s="161"/>
      <c r="S143" s="161"/>
      <c r="T143" s="162"/>
      <c r="AT143" s="157" t="s">
        <v>209</v>
      </c>
      <c r="AU143" s="157" t="s">
        <v>202</v>
      </c>
      <c r="AV143" s="12" t="s">
        <v>202</v>
      </c>
      <c r="AW143" s="12" t="s">
        <v>115</v>
      </c>
      <c r="AX143" s="12" t="s">
        <v>152</v>
      </c>
      <c r="AY143" s="157" t="s">
        <v>194</v>
      </c>
    </row>
    <row r="144" spans="2:51" s="12" customFormat="1" ht="13.5">
      <c r="B144" s="156"/>
      <c r="D144" s="150" t="s">
        <v>209</v>
      </c>
      <c r="E144" s="157" t="s">
        <v>90</v>
      </c>
      <c r="F144" s="286" t="s">
        <v>355</v>
      </c>
      <c r="G144" s="287"/>
      <c r="H144" s="288">
        <v>26.4</v>
      </c>
      <c r="L144" s="156"/>
      <c r="M144" s="160"/>
      <c r="N144" s="161"/>
      <c r="O144" s="161"/>
      <c r="P144" s="161"/>
      <c r="Q144" s="161"/>
      <c r="R144" s="161"/>
      <c r="S144" s="161"/>
      <c r="T144" s="162"/>
      <c r="AT144" s="157" t="s">
        <v>209</v>
      </c>
      <c r="AU144" s="157" t="s">
        <v>202</v>
      </c>
      <c r="AV144" s="12" t="s">
        <v>202</v>
      </c>
      <c r="AW144" s="12" t="s">
        <v>115</v>
      </c>
      <c r="AX144" s="12" t="s">
        <v>152</v>
      </c>
      <c r="AY144" s="157" t="s">
        <v>194</v>
      </c>
    </row>
    <row r="145" spans="2:51" s="12" customFormat="1" ht="13.5">
      <c r="B145" s="156"/>
      <c r="D145" s="150" t="s">
        <v>209</v>
      </c>
      <c r="E145" s="157" t="s">
        <v>90</v>
      </c>
      <c r="F145" s="286" t="s">
        <v>359</v>
      </c>
      <c r="G145" s="287"/>
      <c r="H145" s="288">
        <v>75.6</v>
      </c>
      <c r="L145" s="156"/>
      <c r="M145" s="160"/>
      <c r="N145" s="161"/>
      <c r="O145" s="161"/>
      <c r="P145" s="161"/>
      <c r="Q145" s="161"/>
      <c r="R145" s="161"/>
      <c r="S145" s="161"/>
      <c r="T145" s="162"/>
      <c r="AT145" s="157" t="s">
        <v>209</v>
      </c>
      <c r="AU145" s="157" t="s">
        <v>202</v>
      </c>
      <c r="AV145" s="12" t="s">
        <v>202</v>
      </c>
      <c r="AW145" s="12" t="s">
        <v>115</v>
      </c>
      <c r="AX145" s="12" t="s">
        <v>152</v>
      </c>
      <c r="AY145" s="157" t="s">
        <v>194</v>
      </c>
    </row>
    <row r="146" spans="2:51" s="12" customFormat="1" ht="13.5">
      <c r="B146" s="156"/>
      <c r="D146" s="150" t="s">
        <v>209</v>
      </c>
      <c r="E146" s="157" t="s">
        <v>90</v>
      </c>
      <c r="F146" s="286" t="s">
        <v>360</v>
      </c>
      <c r="G146" s="287"/>
      <c r="H146" s="288">
        <v>63.45</v>
      </c>
      <c r="L146" s="156"/>
      <c r="M146" s="160"/>
      <c r="N146" s="161"/>
      <c r="O146" s="161"/>
      <c r="P146" s="161"/>
      <c r="Q146" s="161"/>
      <c r="R146" s="161"/>
      <c r="S146" s="161"/>
      <c r="T146" s="162"/>
      <c r="AT146" s="157" t="s">
        <v>209</v>
      </c>
      <c r="AU146" s="157" t="s">
        <v>202</v>
      </c>
      <c r="AV146" s="12" t="s">
        <v>202</v>
      </c>
      <c r="AW146" s="12" t="s">
        <v>115</v>
      </c>
      <c r="AX146" s="12" t="s">
        <v>152</v>
      </c>
      <c r="AY146" s="157" t="s">
        <v>194</v>
      </c>
    </row>
    <row r="147" spans="2:51" s="13" customFormat="1" ht="13.5">
      <c r="B147" s="163"/>
      <c r="D147" s="147" t="s">
        <v>209</v>
      </c>
      <c r="E147" s="164" t="s">
        <v>90</v>
      </c>
      <c r="F147" s="289" t="s">
        <v>220</v>
      </c>
      <c r="G147" s="290"/>
      <c r="H147" s="291">
        <v>700.95</v>
      </c>
      <c r="L147" s="163"/>
      <c r="M147" s="167"/>
      <c r="N147" s="168"/>
      <c r="O147" s="168"/>
      <c r="P147" s="168"/>
      <c r="Q147" s="168"/>
      <c r="R147" s="168"/>
      <c r="S147" s="168"/>
      <c r="T147" s="169"/>
      <c r="AT147" s="170" t="s">
        <v>209</v>
      </c>
      <c r="AU147" s="170" t="s">
        <v>202</v>
      </c>
      <c r="AV147" s="13" t="s">
        <v>201</v>
      </c>
      <c r="AW147" s="13" t="s">
        <v>115</v>
      </c>
      <c r="AX147" s="13" t="s">
        <v>158</v>
      </c>
      <c r="AY147" s="170" t="s">
        <v>194</v>
      </c>
    </row>
    <row r="148" spans="2:65" s="1" customFormat="1" ht="22.5" customHeight="1">
      <c r="B148" s="135"/>
      <c r="C148" s="176">
        <v>19</v>
      </c>
      <c r="D148" s="176" t="s">
        <v>332</v>
      </c>
      <c r="E148" s="177" t="s">
        <v>361</v>
      </c>
      <c r="F148" s="292" t="s">
        <v>362</v>
      </c>
      <c r="G148" s="293" t="s">
        <v>352</v>
      </c>
      <c r="H148" s="294">
        <v>771.045</v>
      </c>
      <c r="I148" s="181"/>
      <c r="J148" s="181">
        <f>ROUND(I148*H148,2)</f>
        <v>0</v>
      </c>
      <c r="K148" s="178" t="s">
        <v>317</v>
      </c>
      <c r="L148" s="182"/>
      <c r="M148" s="183" t="s">
        <v>90</v>
      </c>
      <c r="N148" s="184" t="s">
        <v>124</v>
      </c>
      <c r="O148" s="144">
        <v>0</v>
      </c>
      <c r="P148" s="144">
        <f>O148*H148</f>
        <v>0</v>
      </c>
      <c r="Q148" s="144">
        <v>0.0003</v>
      </c>
      <c r="R148" s="144">
        <f>Q148*H148</f>
        <v>0.23131349999999998</v>
      </c>
      <c r="S148" s="144">
        <v>0</v>
      </c>
      <c r="T148" s="145">
        <f>S148*H148</f>
        <v>0</v>
      </c>
      <c r="AR148" s="17" t="s">
        <v>244</v>
      </c>
      <c r="AT148" s="17" t="s">
        <v>332</v>
      </c>
      <c r="AU148" s="17" t="s">
        <v>202</v>
      </c>
      <c r="AY148" s="17" t="s">
        <v>194</v>
      </c>
      <c r="BE148" s="146">
        <f>IF(N148="základní",J148,0)</f>
        <v>0</v>
      </c>
      <c r="BF148" s="146">
        <f>IF(N148="snížená",J148,0)</f>
        <v>0</v>
      </c>
      <c r="BG148" s="146">
        <f>IF(N148="zákl. přenesená",J148,0)</f>
        <v>0</v>
      </c>
      <c r="BH148" s="146">
        <f>IF(N148="sníž. přenesená",J148,0)</f>
        <v>0</v>
      </c>
      <c r="BI148" s="146">
        <f>IF(N148="nulová",J148,0)</f>
        <v>0</v>
      </c>
      <c r="BJ148" s="17" t="s">
        <v>202</v>
      </c>
      <c r="BK148" s="146">
        <f>ROUND(I148*H148,2)</f>
        <v>0</v>
      </c>
      <c r="BL148" s="17" t="s">
        <v>201</v>
      </c>
      <c r="BM148" s="17" t="s">
        <v>363</v>
      </c>
    </row>
    <row r="149" spans="2:51" s="12" customFormat="1" ht="13.5">
      <c r="B149" s="156"/>
      <c r="D149" s="147" t="s">
        <v>209</v>
      </c>
      <c r="F149" s="185" t="s">
        <v>364</v>
      </c>
      <c r="H149" s="186">
        <v>771.045</v>
      </c>
      <c r="L149" s="156"/>
      <c r="M149" s="160"/>
      <c r="N149" s="161"/>
      <c r="O149" s="161"/>
      <c r="P149" s="161"/>
      <c r="Q149" s="161"/>
      <c r="R149" s="161"/>
      <c r="S149" s="161"/>
      <c r="T149" s="162"/>
      <c r="AT149" s="157" t="s">
        <v>209</v>
      </c>
      <c r="AU149" s="157" t="s">
        <v>202</v>
      </c>
      <c r="AV149" s="12" t="s">
        <v>202</v>
      </c>
      <c r="AW149" s="12" t="s">
        <v>91</v>
      </c>
      <c r="AX149" s="12" t="s">
        <v>158</v>
      </c>
      <c r="AY149" s="157" t="s">
        <v>194</v>
      </c>
    </row>
    <row r="150" spans="2:65" s="1" customFormat="1" ht="22.5" customHeight="1">
      <c r="B150" s="135"/>
      <c r="C150" s="136">
        <v>20</v>
      </c>
      <c r="D150" s="136" t="s">
        <v>197</v>
      </c>
      <c r="E150" s="137" t="s">
        <v>365</v>
      </c>
      <c r="F150" s="138" t="s">
        <v>366</v>
      </c>
      <c r="G150" s="139" t="s">
        <v>316</v>
      </c>
      <c r="H150" s="140">
        <v>75.88</v>
      </c>
      <c r="I150" s="141"/>
      <c r="J150" s="141">
        <f>ROUND(I150*H150,2)</f>
        <v>0</v>
      </c>
      <c r="K150" s="138" t="s">
        <v>317</v>
      </c>
      <c r="L150" s="31"/>
      <c r="M150" s="142" t="s">
        <v>90</v>
      </c>
      <c r="N150" s="143" t="s">
        <v>124</v>
      </c>
      <c r="O150" s="144">
        <v>1.02</v>
      </c>
      <c r="P150" s="144">
        <f>O150*H150</f>
        <v>77.3976</v>
      </c>
      <c r="Q150" s="144">
        <v>0.00825</v>
      </c>
      <c r="R150" s="144">
        <f>Q150*H150</f>
        <v>0.62601</v>
      </c>
      <c r="S150" s="144">
        <v>0</v>
      </c>
      <c r="T150" s="145">
        <f>S150*H150</f>
        <v>0</v>
      </c>
      <c r="AR150" s="17" t="s">
        <v>201</v>
      </c>
      <c r="AT150" s="17" t="s">
        <v>197</v>
      </c>
      <c r="AU150" s="17" t="s">
        <v>202</v>
      </c>
      <c r="AY150" s="17" t="s">
        <v>194</v>
      </c>
      <c r="BE150" s="146">
        <f>IF(N150="základní",J150,0)</f>
        <v>0</v>
      </c>
      <c r="BF150" s="146">
        <f>IF(N150="snížená",J150,0)</f>
        <v>0</v>
      </c>
      <c r="BG150" s="146">
        <f>IF(N150="zákl. přenesená",J150,0)</f>
        <v>0</v>
      </c>
      <c r="BH150" s="146">
        <f>IF(N150="sníž. přenesená",J150,0)</f>
        <v>0</v>
      </c>
      <c r="BI150" s="146">
        <f>IF(N150="nulová",J150,0)</f>
        <v>0</v>
      </c>
      <c r="BJ150" s="17" t="s">
        <v>202</v>
      </c>
      <c r="BK150" s="146">
        <f>ROUND(I150*H150,2)</f>
        <v>0</v>
      </c>
      <c r="BL150" s="17" t="s">
        <v>201</v>
      </c>
      <c r="BM150" s="17" t="s">
        <v>367</v>
      </c>
    </row>
    <row r="151" spans="2:51" s="12" customFormat="1" ht="13.5">
      <c r="B151" s="156"/>
      <c r="D151" s="150" t="s">
        <v>209</v>
      </c>
      <c r="E151" s="157" t="s">
        <v>90</v>
      </c>
      <c r="F151" s="158" t="s">
        <v>742</v>
      </c>
      <c r="H151" s="159">
        <v>75.88</v>
      </c>
      <c r="L151" s="156"/>
      <c r="M151" s="160"/>
      <c r="N151" s="161"/>
      <c r="O151" s="161"/>
      <c r="P151" s="161"/>
      <c r="Q151" s="161"/>
      <c r="R151" s="161"/>
      <c r="S151" s="161"/>
      <c r="T151" s="162"/>
      <c r="AT151" s="157" t="s">
        <v>209</v>
      </c>
      <c r="AU151" s="157" t="s">
        <v>202</v>
      </c>
      <c r="AV151" s="12" t="s">
        <v>202</v>
      </c>
      <c r="AW151" s="12" t="s">
        <v>115</v>
      </c>
      <c r="AX151" s="12" t="s">
        <v>152</v>
      </c>
      <c r="AY151" s="157" t="s">
        <v>194</v>
      </c>
    </row>
    <row r="152" spans="2:51" s="13" customFormat="1" ht="13.5">
      <c r="B152" s="163"/>
      <c r="D152" s="147" t="s">
        <v>209</v>
      </c>
      <c r="E152" s="164" t="s">
        <v>90</v>
      </c>
      <c r="F152" s="165" t="s">
        <v>220</v>
      </c>
      <c r="H152" s="166">
        <v>75.88</v>
      </c>
      <c r="L152" s="163"/>
      <c r="M152" s="167"/>
      <c r="N152" s="168"/>
      <c r="O152" s="168"/>
      <c r="P152" s="168"/>
      <c r="Q152" s="168"/>
      <c r="R152" s="168"/>
      <c r="S152" s="168"/>
      <c r="T152" s="169"/>
      <c r="AT152" s="170" t="s">
        <v>209</v>
      </c>
      <c r="AU152" s="170" t="s">
        <v>202</v>
      </c>
      <c r="AV152" s="13" t="s">
        <v>201</v>
      </c>
      <c r="AW152" s="13" t="s">
        <v>115</v>
      </c>
      <c r="AX152" s="13" t="s">
        <v>158</v>
      </c>
      <c r="AY152" s="170" t="s">
        <v>194</v>
      </c>
    </row>
    <row r="153" spans="2:65" s="1" customFormat="1" ht="22.5" customHeight="1">
      <c r="B153" s="135"/>
      <c r="C153" s="176">
        <v>21</v>
      </c>
      <c r="D153" s="176" t="s">
        <v>332</v>
      </c>
      <c r="E153" s="177" t="s">
        <v>368</v>
      </c>
      <c r="F153" s="178" t="s">
        <v>369</v>
      </c>
      <c r="G153" s="179" t="s">
        <v>316</v>
      </c>
      <c r="H153" s="180">
        <v>79.674</v>
      </c>
      <c r="I153" s="181"/>
      <c r="J153" s="181">
        <f>ROUND(I153*H153,2)</f>
        <v>0</v>
      </c>
      <c r="K153" s="178" t="s">
        <v>317</v>
      </c>
      <c r="L153" s="182"/>
      <c r="M153" s="183" t="s">
        <v>90</v>
      </c>
      <c r="N153" s="184" t="s">
        <v>124</v>
      </c>
      <c r="O153" s="144">
        <v>0</v>
      </c>
      <c r="P153" s="144">
        <f>O153*H153</f>
        <v>0</v>
      </c>
      <c r="Q153" s="144">
        <v>0.00085</v>
      </c>
      <c r="R153" s="144">
        <f>Q153*H153</f>
        <v>0.0677229</v>
      </c>
      <c r="S153" s="144">
        <v>0</v>
      </c>
      <c r="T153" s="145">
        <f>S153*H153</f>
        <v>0</v>
      </c>
      <c r="AR153" s="17" t="s">
        <v>244</v>
      </c>
      <c r="AT153" s="17" t="s">
        <v>332</v>
      </c>
      <c r="AU153" s="17" t="s">
        <v>202</v>
      </c>
      <c r="AY153" s="17" t="s">
        <v>194</v>
      </c>
      <c r="BE153" s="146">
        <f>IF(N153="základní",J153,0)</f>
        <v>0</v>
      </c>
      <c r="BF153" s="146">
        <f>IF(N153="snížená",J153,0)</f>
        <v>0</v>
      </c>
      <c r="BG153" s="146">
        <f>IF(N153="zákl. přenesená",J153,0)</f>
        <v>0</v>
      </c>
      <c r="BH153" s="146">
        <f>IF(N153="sníž. přenesená",J153,0)</f>
        <v>0</v>
      </c>
      <c r="BI153" s="146">
        <f>IF(N153="nulová",J153,0)</f>
        <v>0</v>
      </c>
      <c r="BJ153" s="17" t="s">
        <v>202</v>
      </c>
      <c r="BK153" s="146">
        <f>ROUND(I153*H153,2)</f>
        <v>0</v>
      </c>
      <c r="BL153" s="17" t="s">
        <v>201</v>
      </c>
      <c r="BM153" s="17" t="s">
        <v>370</v>
      </c>
    </row>
    <row r="154" spans="2:47" s="1" customFormat="1" ht="27">
      <c r="B154" s="31"/>
      <c r="D154" s="150" t="s">
        <v>204</v>
      </c>
      <c r="F154" s="171" t="s">
        <v>371</v>
      </c>
      <c r="L154" s="31"/>
      <c r="M154" s="59"/>
      <c r="N154" s="32"/>
      <c r="O154" s="32"/>
      <c r="P154" s="32"/>
      <c r="Q154" s="32"/>
      <c r="R154" s="32"/>
      <c r="S154" s="32"/>
      <c r="T154" s="60"/>
      <c r="AT154" s="17" t="s">
        <v>204</v>
      </c>
      <c r="AU154" s="17" t="s">
        <v>202</v>
      </c>
    </row>
    <row r="155" spans="2:51" s="12" customFormat="1" ht="13.5">
      <c r="B155" s="156"/>
      <c r="D155" s="147" t="s">
        <v>209</v>
      </c>
      <c r="F155" s="185" t="s">
        <v>372</v>
      </c>
      <c r="H155" s="186">
        <v>79.674</v>
      </c>
      <c r="L155" s="156"/>
      <c r="M155" s="160"/>
      <c r="N155" s="161"/>
      <c r="O155" s="161"/>
      <c r="P155" s="161"/>
      <c r="Q155" s="161"/>
      <c r="R155" s="161"/>
      <c r="S155" s="161"/>
      <c r="T155" s="162"/>
      <c r="AT155" s="157" t="s">
        <v>209</v>
      </c>
      <c r="AU155" s="157" t="s">
        <v>202</v>
      </c>
      <c r="AV155" s="12" t="s">
        <v>202</v>
      </c>
      <c r="AW155" s="12" t="s">
        <v>91</v>
      </c>
      <c r="AX155" s="12" t="s">
        <v>158</v>
      </c>
      <c r="AY155" s="157" t="s">
        <v>194</v>
      </c>
    </row>
    <row r="156" spans="2:65" s="1" customFormat="1" ht="22.5" customHeight="1">
      <c r="B156" s="135"/>
      <c r="C156" s="136">
        <v>22</v>
      </c>
      <c r="D156" s="136" t="s">
        <v>197</v>
      </c>
      <c r="E156" s="137" t="s">
        <v>365</v>
      </c>
      <c r="F156" s="138" t="s">
        <v>366</v>
      </c>
      <c r="G156" s="139" t="s">
        <v>316</v>
      </c>
      <c r="H156" s="140">
        <v>1.8</v>
      </c>
      <c r="I156" s="141"/>
      <c r="J156" s="141">
        <f>ROUND(I156*H156,2)</f>
        <v>0</v>
      </c>
      <c r="K156" s="138" t="s">
        <v>317</v>
      </c>
      <c r="L156" s="31"/>
      <c r="M156" s="142" t="s">
        <v>90</v>
      </c>
      <c r="N156" s="143" t="s">
        <v>124</v>
      </c>
      <c r="O156" s="144">
        <v>1.02</v>
      </c>
      <c r="P156" s="144">
        <f>O156*H156</f>
        <v>1.836</v>
      </c>
      <c r="Q156" s="144">
        <v>0.00825</v>
      </c>
      <c r="R156" s="144">
        <f>Q156*H156</f>
        <v>0.01485</v>
      </c>
      <c r="S156" s="144">
        <v>0</v>
      </c>
      <c r="T156" s="145">
        <f>S156*H156</f>
        <v>0</v>
      </c>
      <c r="AR156" s="17" t="s">
        <v>201</v>
      </c>
      <c r="AT156" s="17" t="s">
        <v>197</v>
      </c>
      <c r="AU156" s="17" t="s">
        <v>202</v>
      </c>
      <c r="AY156" s="17" t="s">
        <v>194</v>
      </c>
      <c r="BE156" s="146">
        <f>IF(N156="základní",J156,0)</f>
        <v>0</v>
      </c>
      <c r="BF156" s="146">
        <f>IF(N156="snížená",J156,0)</f>
        <v>0</v>
      </c>
      <c r="BG156" s="146">
        <f>IF(N156="zákl. přenesená",J156,0)</f>
        <v>0</v>
      </c>
      <c r="BH156" s="146">
        <f>IF(N156="sníž. přenesená",J156,0)</f>
        <v>0</v>
      </c>
      <c r="BI156" s="146">
        <f>IF(N156="nulová",J156,0)</f>
        <v>0</v>
      </c>
      <c r="BJ156" s="17" t="s">
        <v>202</v>
      </c>
      <c r="BK156" s="146">
        <f>ROUND(I156*H156,2)</f>
        <v>0</v>
      </c>
      <c r="BL156" s="17" t="s">
        <v>201</v>
      </c>
      <c r="BM156" s="17" t="s">
        <v>373</v>
      </c>
    </row>
    <row r="157" spans="2:51" s="12" customFormat="1" ht="13.5">
      <c r="B157" s="156"/>
      <c r="D157" s="150" t="s">
        <v>209</v>
      </c>
      <c r="E157" s="157" t="s">
        <v>90</v>
      </c>
      <c r="F157" s="158" t="s">
        <v>374</v>
      </c>
      <c r="H157" s="159">
        <v>1.8</v>
      </c>
      <c r="L157" s="156"/>
      <c r="M157" s="160"/>
      <c r="N157" s="161"/>
      <c r="O157" s="161"/>
      <c r="P157" s="161"/>
      <c r="Q157" s="161"/>
      <c r="R157" s="161"/>
      <c r="S157" s="161"/>
      <c r="T157" s="162"/>
      <c r="AT157" s="157" t="s">
        <v>209</v>
      </c>
      <c r="AU157" s="157" t="s">
        <v>202</v>
      </c>
      <c r="AV157" s="12" t="s">
        <v>202</v>
      </c>
      <c r="AW157" s="12" t="s">
        <v>115</v>
      </c>
      <c r="AX157" s="12" t="s">
        <v>152</v>
      </c>
      <c r="AY157" s="157" t="s">
        <v>194</v>
      </c>
    </row>
    <row r="158" spans="2:51" s="13" customFormat="1" ht="13.5">
      <c r="B158" s="163"/>
      <c r="D158" s="147" t="s">
        <v>209</v>
      </c>
      <c r="E158" s="164" t="s">
        <v>90</v>
      </c>
      <c r="F158" s="165" t="s">
        <v>220</v>
      </c>
      <c r="H158" s="166">
        <v>1.8</v>
      </c>
      <c r="L158" s="163"/>
      <c r="M158" s="167"/>
      <c r="N158" s="168"/>
      <c r="O158" s="168"/>
      <c r="P158" s="168"/>
      <c r="Q158" s="168"/>
      <c r="R158" s="168"/>
      <c r="S158" s="168"/>
      <c r="T158" s="169"/>
      <c r="AT158" s="170" t="s">
        <v>209</v>
      </c>
      <c r="AU158" s="170" t="s">
        <v>202</v>
      </c>
      <c r="AV158" s="13" t="s">
        <v>201</v>
      </c>
      <c r="AW158" s="13" t="s">
        <v>115</v>
      </c>
      <c r="AX158" s="13" t="s">
        <v>158</v>
      </c>
      <c r="AY158" s="170" t="s">
        <v>194</v>
      </c>
    </row>
    <row r="159" spans="2:65" s="1" customFormat="1" ht="22.5" customHeight="1">
      <c r="B159" s="135"/>
      <c r="C159" s="176">
        <v>23</v>
      </c>
      <c r="D159" s="176" t="s">
        <v>332</v>
      </c>
      <c r="E159" s="177" t="s">
        <v>375</v>
      </c>
      <c r="F159" s="178" t="s">
        <v>962</v>
      </c>
      <c r="G159" s="179" t="s">
        <v>316</v>
      </c>
      <c r="H159" s="180">
        <v>1.89</v>
      </c>
      <c r="I159" s="181"/>
      <c r="J159" s="181">
        <f>ROUND(I159*H159,2)</f>
        <v>0</v>
      </c>
      <c r="K159" s="178" t="s">
        <v>317</v>
      </c>
      <c r="L159" s="182"/>
      <c r="M159" s="183" t="s">
        <v>90</v>
      </c>
      <c r="N159" s="184" t="s">
        <v>124</v>
      </c>
      <c r="O159" s="144">
        <v>0</v>
      </c>
      <c r="P159" s="144">
        <f>O159*H159</f>
        <v>0</v>
      </c>
      <c r="Q159" s="144">
        <v>0.0009</v>
      </c>
      <c r="R159" s="144">
        <f>Q159*H159</f>
        <v>0.0017009999999999998</v>
      </c>
      <c r="S159" s="144">
        <v>0</v>
      </c>
      <c r="T159" s="145">
        <f>S159*H159</f>
        <v>0</v>
      </c>
      <c r="AR159" s="17" t="s">
        <v>244</v>
      </c>
      <c r="AT159" s="17" t="s">
        <v>332</v>
      </c>
      <c r="AU159" s="17" t="s">
        <v>202</v>
      </c>
      <c r="AY159" s="17" t="s">
        <v>194</v>
      </c>
      <c r="BE159" s="146">
        <f>IF(N159="základní",J159,0)</f>
        <v>0</v>
      </c>
      <c r="BF159" s="146">
        <f>IF(N159="snížená",J159,0)</f>
        <v>0</v>
      </c>
      <c r="BG159" s="146">
        <f>IF(N159="zákl. přenesená",J159,0)</f>
        <v>0</v>
      </c>
      <c r="BH159" s="146">
        <f>IF(N159="sníž. přenesená",J159,0)</f>
        <v>0</v>
      </c>
      <c r="BI159" s="146">
        <f>IF(N159="nulová",J159,0)</f>
        <v>0</v>
      </c>
      <c r="BJ159" s="17" t="s">
        <v>202</v>
      </c>
      <c r="BK159" s="146">
        <f>ROUND(I159*H159,2)</f>
        <v>0</v>
      </c>
      <c r="BL159" s="17" t="s">
        <v>201</v>
      </c>
      <c r="BM159" s="17" t="s">
        <v>376</v>
      </c>
    </row>
    <row r="160" spans="2:47" s="1" customFormat="1" ht="27">
      <c r="B160" s="31"/>
      <c r="D160" s="150" t="s">
        <v>204</v>
      </c>
      <c r="F160" s="171" t="s">
        <v>377</v>
      </c>
      <c r="L160" s="31"/>
      <c r="M160" s="59"/>
      <c r="N160" s="32"/>
      <c r="O160" s="32"/>
      <c r="P160" s="32"/>
      <c r="Q160" s="32"/>
      <c r="R160" s="32"/>
      <c r="S160" s="32"/>
      <c r="T160" s="60"/>
      <c r="AT160" s="17" t="s">
        <v>204</v>
      </c>
      <c r="AU160" s="17" t="s">
        <v>202</v>
      </c>
    </row>
    <row r="161" spans="2:51" s="12" customFormat="1" ht="13.5">
      <c r="B161" s="156"/>
      <c r="D161" s="147" t="s">
        <v>209</v>
      </c>
      <c r="F161" s="185" t="s">
        <v>378</v>
      </c>
      <c r="H161" s="186">
        <v>1.89</v>
      </c>
      <c r="L161" s="156"/>
      <c r="M161" s="160"/>
      <c r="N161" s="161"/>
      <c r="O161" s="161"/>
      <c r="P161" s="161"/>
      <c r="Q161" s="161"/>
      <c r="R161" s="161"/>
      <c r="S161" s="161"/>
      <c r="T161" s="162"/>
      <c r="AT161" s="157" t="s">
        <v>209</v>
      </c>
      <c r="AU161" s="157" t="s">
        <v>202</v>
      </c>
      <c r="AV161" s="12" t="s">
        <v>202</v>
      </c>
      <c r="AW161" s="12" t="s">
        <v>91</v>
      </c>
      <c r="AX161" s="12" t="s">
        <v>158</v>
      </c>
      <c r="AY161" s="157" t="s">
        <v>194</v>
      </c>
    </row>
    <row r="162" spans="2:65" s="1" customFormat="1" ht="22.5" customHeight="1">
      <c r="B162" s="135"/>
      <c r="C162" s="136">
        <v>24</v>
      </c>
      <c r="D162" s="136" t="s">
        <v>197</v>
      </c>
      <c r="E162" s="137" t="s">
        <v>379</v>
      </c>
      <c r="F162" s="138" t="s">
        <v>380</v>
      </c>
      <c r="G162" s="139" t="s">
        <v>316</v>
      </c>
      <c r="H162" s="140">
        <v>14.4</v>
      </c>
      <c r="I162" s="141"/>
      <c r="J162" s="141">
        <f>ROUND(I162*H162,2)</f>
        <v>0</v>
      </c>
      <c r="K162" s="138" t="s">
        <v>317</v>
      </c>
      <c r="L162" s="31"/>
      <c r="M162" s="142" t="s">
        <v>90</v>
      </c>
      <c r="N162" s="143" t="s">
        <v>124</v>
      </c>
      <c r="O162" s="144">
        <v>1.04</v>
      </c>
      <c r="P162" s="144">
        <f>O162*H162</f>
        <v>14.976</v>
      </c>
      <c r="Q162" s="144">
        <v>0.00832</v>
      </c>
      <c r="R162" s="144">
        <f>Q162*H162</f>
        <v>0.119808</v>
      </c>
      <c r="S162" s="144">
        <v>0</v>
      </c>
      <c r="T162" s="145">
        <f>S162*H162</f>
        <v>0</v>
      </c>
      <c r="AR162" s="17" t="s">
        <v>201</v>
      </c>
      <c r="AT162" s="17" t="s">
        <v>197</v>
      </c>
      <c r="AU162" s="17" t="s">
        <v>202</v>
      </c>
      <c r="AY162" s="17" t="s">
        <v>194</v>
      </c>
      <c r="BE162" s="146">
        <f>IF(N162="základní",J162,0)</f>
        <v>0</v>
      </c>
      <c r="BF162" s="146">
        <f>IF(N162="snížená",J162,0)</f>
        <v>0</v>
      </c>
      <c r="BG162" s="146">
        <f>IF(N162="zákl. přenesená",J162,0)</f>
        <v>0</v>
      </c>
      <c r="BH162" s="146">
        <f>IF(N162="sníž. přenesená",J162,0)</f>
        <v>0</v>
      </c>
      <c r="BI162" s="146">
        <f>IF(N162="nulová",J162,0)</f>
        <v>0</v>
      </c>
      <c r="BJ162" s="17" t="s">
        <v>202</v>
      </c>
      <c r="BK162" s="146">
        <f>ROUND(I162*H162,2)</f>
        <v>0</v>
      </c>
      <c r="BL162" s="17" t="s">
        <v>201</v>
      </c>
      <c r="BM162" s="17" t="s">
        <v>381</v>
      </c>
    </row>
    <row r="163" spans="2:51" s="12" customFormat="1" ht="13.5">
      <c r="B163" s="156"/>
      <c r="D163" s="150" t="s">
        <v>209</v>
      </c>
      <c r="E163" s="157" t="s">
        <v>90</v>
      </c>
      <c r="F163" s="158" t="s">
        <v>745</v>
      </c>
      <c r="H163" s="159">
        <v>14.4</v>
      </c>
      <c r="L163" s="156"/>
      <c r="M163" s="160"/>
      <c r="N163" s="161"/>
      <c r="O163" s="161"/>
      <c r="P163" s="161"/>
      <c r="Q163" s="161"/>
      <c r="R163" s="161"/>
      <c r="S163" s="161"/>
      <c r="T163" s="162"/>
      <c r="AT163" s="157" t="s">
        <v>209</v>
      </c>
      <c r="AU163" s="157" t="s">
        <v>202</v>
      </c>
      <c r="AV163" s="12" t="s">
        <v>202</v>
      </c>
      <c r="AW163" s="12" t="s">
        <v>115</v>
      </c>
      <c r="AX163" s="12" t="s">
        <v>152</v>
      </c>
      <c r="AY163" s="157" t="s">
        <v>194</v>
      </c>
    </row>
    <row r="164" spans="2:51" s="13" customFormat="1" ht="13.5">
      <c r="B164" s="163"/>
      <c r="D164" s="147" t="s">
        <v>209</v>
      </c>
      <c r="E164" s="164" t="s">
        <v>90</v>
      </c>
      <c r="F164" s="165" t="s">
        <v>220</v>
      </c>
      <c r="H164" s="166">
        <v>14.4</v>
      </c>
      <c r="L164" s="163"/>
      <c r="M164" s="167"/>
      <c r="N164" s="168"/>
      <c r="O164" s="168"/>
      <c r="P164" s="168"/>
      <c r="Q164" s="168"/>
      <c r="R164" s="168"/>
      <c r="S164" s="168"/>
      <c r="T164" s="169"/>
      <c r="AT164" s="170" t="s">
        <v>209</v>
      </c>
      <c r="AU164" s="170" t="s">
        <v>202</v>
      </c>
      <c r="AV164" s="13" t="s">
        <v>201</v>
      </c>
      <c r="AW164" s="13" t="s">
        <v>115</v>
      </c>
      <c r="AX164" s="13" t="s">
        <v>158</v>
      </c>
      <c r="AY164" s="170" t="s">
        <v>194</v>
      </c>
    </row>
    <row r="165" spans="2:65" s="1" customFormat="1" ht="22.5" customHeight="1">
      <c r="B165" s="135"/>
      <c r="C165" s="176">
        <v>25</v>
      </c>
      <c r="D165" s="176" t="s">
        <v>332</v>
      </c>
      <c r="E165" s="177" t="s">
        <v>382</v>
      </c>
      <c r="F165" s="178" t="s">
        <v>383</v>
      </c>
      <c r="G165" s="179" t="s">
        <v>316</v>
      </c>
      <c r="H165" s="180">
        <v>14.688</v>
      </c>
      <c r="I165" s="181"/>
      <c r="J165" s="181">
        <f>ROUND(I165*H165,2)</f>
        <v>0</v>
      </c>
      <c r="K165" s="178" t="s">
        <v>90</v>
      </c>
      <c r="L165" s="182"/>
      <c r="M165" s="183" t="s">
        <v>90</v>
      </c>
      <c r="N165" s="184" t="s">
        <v>124</v>
      </c>
      <c r="O165" s="144">
        <v>0</v>
      </c>
      <c r="P165" s="144">
        <f>O165*H165</f>
        <v>0</v>
      </c>
      <c r="Q165" s="144">
        <v>0.0015</v>
      </c>
      <c r="R165" s="144">
        <f>Q165*H165</f>
        <v>0.022032000000000003</v>
      </c>
      <c r="S165" s="144">
        <v>0</v>
      </c>
      <c r="T165" s="145">
        <f>S165*H165</f>
        <v>0</v>
      </c>
      <c r="AR165" s="17" t="s">
        <v>244</v>
      </c>
      <c r="AT165" s="17" t="s">
        <v>332</v>
      </c>
      <c r="AU165" s="17" t="s">
        <v>202</v>
      </c>
      <c r="AY165" s="17" t="s">
        <v>194</v>
      </c>
      <c r="BE165" s="146">
        <f>IF(N165="základní",J165,0)</f>
        <v>0</v>
      </c>
      <c r="BF165" s="146">
        <f>IF(N165="snížená",J165,0)</f>
        <v>0</v>
      </c>
      <c r="BG165" s="146">
        <f>IF(N165="zákl. přenesená",J165,0)</f>
        <v>0</v>
      </c>
      <c r="BH165" s="146">
        <f>IF(N165="sníž. přenesená",J165,0)</f>
        <v>0</v>
      </c>
      <c r="BI165" s="146">
        <f>IF(N165="nulová",J165,0)</f>
        <v>0</v>
      </c>
      <c r="BJ165" s="17" t="s">
        <v>202</v>
      </c>
      <c r="BK165" s="146">
        <f>ROUND(I165*H165,2)</f>
        <v>0</v>
      </c>
      <c r="BL165" s="17" t="s">
        <v>201</v>
      </c>
      <c r="BM165" s="17" t="s">
        <v>384</v>
      </c>
    </row>
    <row r="166" spans="2:47" s="1" customFormat="1" ht="27">
      <c r="B166" s="31"/>
      <c r="D166" s="150" t="s">
        <v>204</v>
      </c>
      <c r="F166" s="171" t="s">
        <v>85</v>
      </c>
      <c r="L166" s="31"/>
      <c r="M166" s="59"/>
      <c r="N166" s="32"/>
      <c r="O166" s="32"/>
      <c r="P166" s="32"/>
      <c r="Q166" s="32"/>
      <c r="R166" s="32"/>
      <c r="S166" s="32"/>
      <c r="T166" s="60"/>
      <c r="AT166" s="17" t="s">
        <v>204</v>
      </c>
      <c r="AU166" s="17" t="s">
        <v>202</v>
      </c>
    </row>
    <row r="167" spans="2:51" s="12" customFormat="1" ht="13.5">
      <c r="B167" s="156"/>
      <c r="D167" s="147" t="s">
        <v>209</v>
      </c>
      <c r="F167" s="185" t="s">
        <v>385</v>
      </c>
      <c r="H167" s="186">
        <v>14.688</v>
      </c>
      <c r="L167" s="156"/>
      <c r="M167" s="160"/>
      <c r="N167" s="161"/>
      <c r="O167" s="161"/>
      <c r="P167" s="161"/>
      <c r="Q167" s="161"/>
      <c r="R167" s="161"/>
      <c r="S167" s="161"/>
      <c r="T167" s="162"/>
      <c r="AT167" s="157" t="s">
        <v>209</v>
      </c>
      <c r="AU167" s="157" t="s">
        <v>202</v>
      </c>
      <c r="AV167" s="12" t="s">
        <v>202</v>
      </c>
      <c r="AW167" s="12" t="s">
        <v>91</v>
      </c>
      <c r="AX167" s="12" t="s">
        <v>158</v>
      </c>
      <c r="AY167" s="157" t="s">
        <v>194</v>
      </c>
    </row>
    <row r="168" spans="2:65" s="1" customFormat="1" ht="22.5" customHeight="1">
      <c r="B168" s="135"/>
      <c r="C168" s="136">
        <v>26</v>
      </c>
      <c r="D168" s="136" t="s">
        <v>197</v>
      </c>
      <c r="E168" s="137" t="s">
        <v>379</v>
      </c>
      <c r="F168" s="138" t="s">
        <v>380</v>
      </c>
      <c r="G168" s="139" t="s">
        <v>316</v>
      </c>
      <c r="H168" s="140">
        <v>95.9</v>
      </c>
      <c r="I168" s="141"/>
      <c r="J168" s="141">
        <f>ROUND(I168*H168,2)</f>
        <v>0</v>
      </c>
      <c r="K168" s="138" t="s">
        <v>317</v>
      </c>
      <c r="L168" s="31"/>
      <c r="M168" s="142" t="s">
        <v>90</v>
      </c>
      <c r="N168" s="143" t="s">
        <v>124</v>
      </c>
      <c r="O168" s="144">
        <v>1.04</v>
      </c>
      <c r="P168" s="144">
        <f>O168*H168</f>
        <v>99.736</v>
      </c>
      <c r="Q168" s="144">
        <v>0.00832</v>
      </c>
      <c r="R168" s="144">
        <f>Q168*H168</f>
        <v>0.7978879999999999</v>
      </c>
      <c r="S168" s="144">
        <v>0</v>
      </c>
      <c r="T168" s="145">
        <f>S168*H168</f>
        <v>0</v>
      </c>
      <c r="AR168" s="17" t="s">
        <v>201</v>
      </c>
      <c r="AT168" s="17" t="s">
        <v>197</v>
      </c>
      <c r="AU168" s="17" t="s">
        <v>202</v>
      </c>
      <c r="AY168" s="17" t="s">
        <v>194</v>
      </c>
      <c r="BE168" s="146">
        <f>IF(N168="základní",J168,0)</f>
        <v>0</v>
      </c>
      <c r="BF168" s="146">
        <f>IF(N168="snížená",J168,0)</f>
        <v>0</v>
      </c>
      <c r="BG168" s="146">
        <f>IF(N168="zákl. přenesená",J168,0)</f>
        <v>0</v>
      </c>
      <c r="BH168" s="146">
        <f>IF(N168="sníž. přenesená",J168,0)</f>
        <v>0</v>
      </c>
      <c r="BI168" s="146">
        <f>IF(N168="nulová",J168,0)</f>
        <v>0</v>
      </c>
      <c r="BJ168" s="17" t="s">
        <v>202</v>
      </c>
      <c r="BK168" s="146">
        <f>ROUND(I168*H168,2)</f>
        <v>0</v>
      </c>
      <c r="BL168" s="17" t="s">
        <v>201</v>
      </c>
      <c r="BM168" s="17" t="s">
        <v>386</v>
      </c>
    </row>
    <row r="169" spans="2:51" s="12" customFormat="1" ht="13.5">
      <c r="B169" s="156"/>
      <c r="D169" s="150" t="s">
        <v>209</v>
      </c>
      <c r="E169" s="157" t="s">
        <v>90</v>
      </c>
      <c r="F169" s="158" t="s">
        <v>387</v>
      </c>
      <c r="H169" s="159">
        <v>95.9</v>
      </c>
      <c r="L169" s="156"/>
      <c r="M169" s="160"/>
      <c r="N169" s="161"/>
      <c r="O169" s="161"/>
      <c r="P169" s="161"/>
      <c r="Q169" s="161"/>
      <c r="R169" s="161"/>
      <c r="S169" s="161"/>
      <c r="T169" s="162"/>
      <c r="AT169" s="157" t="s">
        <v>209</v>
      </c>
      <c r="AU169" s="157" t="s">
        <v>202</v>
      </c>
      <c r="AV169" s="12" t="s">
        <v>202</v>
      </c>
      <c r="AW169" s="12" t="s">
        <v>115</v>
      </c>
      <c r="AX169" s="12" t="s">
        <v>152</v>
      </c>
      <c r="AY169" s="157" t="s">
        <v>194</v>
      </c>
    </row>
    <row r="170" spans="2:51" s="13" customFormat="1" ht="13.5">
      <c r="B170" s="163"/>
      <c r="D170" s="147" t="s">
        <v>209</v>
      </c>
      <c r="E170" s="164" t="s">
        <v>90</v>
      </c>
      <c r="F170" s="165" t="s">
        <v>220</v>
      </c>
      <c r="H170" s="166">
        <v>95.9</v>
      </c>
      <c r="L170" s="163"/>
      <c r="M170" s="167"/>
      <c r="N170" s="168"/>
      <c r="O170" s="168"/>
      <c r="P170" s="168"/>
      <c r="Q170" s="168"/>
      <c r="R170" s="168"/>
      <c r="S170" s="168"/>
      <c r="T170" s="169"/>
      <c r="AT170" s="170" t="s">
        <v>209</v>
      </c>
      <c r="AU170" s="170" t="s">
        <v>202</v>
      </c>
      <c r="AV170" s="13" t="s">
        <v>201</v>
      </c>
      <c r="AW170" s="13" t="s">
        <v>115</v>
      </c>
      <c r="AX170" s="13" t="s">
        <v>158</v>
      </c>
      <c r="AY170" s="170" t="s">
        <v>194</v>
      </c>
    </row>
    <row r="171" spans="2:65" s="1" customFormat="1" ht="22.5" customHeight="1">
      <c r="B171" s="135"/>
      <c r="C171" s="176">
        <v>27</v>
      </c>
      <c r="D171" s="176" t="s">
        <v>332</v>
      </c>
      <c r="E171" s="177" t="s">
        <v>388</v>
      </c>
      <c r="F171" s="178" t="s">
        <v>389</v>
      </c>
      <c r="G171" s="179" t="s">
        <v>316</v>
      </c>
      <c r="H171" s="180">
        <v>100.695</v>
      </c>
      <c r="I171" s="181"/>
      <c r="J171" s="181">
        <f>ROUND(I171*H171,2)</f>
        <v>0</v>
      </c>
      <c r="K171" s="178" t="s">
        <v>317</v>
      </c>
      <c r="L171" s="182"/>
      <c r="M171" s="183" t="s">
        <v>90</v>
      </c>
      <c r="N171" s="184" t="s">
        <v>124</v>
      </c>
      <c r="O171" s="144">
        <v>0</v>
      </c>
      <c r="P171" s="144">
        <f>O171*H171</f>
        <v>0</v>
      </c>
      <c r="Q171" s="144">
        <v>0.0017</v>
      </c>
      <c r="R171" s="144">
        <f>Q171*H171</f>
        <v>0.1711815</v>
      </c>
      <c r="S171" s="144">
        <v>0</v>
      </c>
      <c r="T171" s="145">
        <f>S171*H171</f>
        <v>0</v>
      </c>
      <c r="AR171" s="17" t="s">
        <v>244</v>
      </c>
      <c r="AT171" s="17" t="s">
        <v>332</v>
      </c>
      <c r="AU171" s="17" t="s">
        <v>202</v>
      </c>
      <c r="AY171" s="17" t="s">
        <v>194</v>
      </c>
      <c r="BE171" s="146">
        <f>IF(N171="základní",J171,0)</f>
        <v>0</v>
      </c>
      <c r="BF171" s="146">
        <f>IF(N171="snížená",J171,0)</f>
        <v>0</v>
      </c>
      <c r="BG171" s="146">
        <f>IF(N171="zákl. přenesená",J171,0)</f>
        <v>0</v>
      </c>
      <c r="BH171" s="146">
        <f>IF(N171="sníž. přenesená",J171,0)</f>
        <v>0</v>
      </c>
      <c r="BI171" s="146">
        <f>IF(N171="nulová",J171,0)</f>
        <v>0</v>
      </c>
      <c r="BJ171" s="17" t="s">
        <v>202</v>
      </c>
      <c r="BK171" s="146">
        <f>ROUND(I171*H171,2)</f>
        <v>0</v>
      </c>
      <c r="BL171" s="17" t="s">
        <v>201</v>
      </c>
      <c r="BM171" s="17" t="s">
        <v>390</v>
      </c>
    </row>
    <row r="172" spans="2:47" s="1" customFormat="1" ht="27">
      <c r="B172" s="31"/>
      <c r="D172" s="150" t="s">
        <v>204</v>
      </c>
      <c r="F172" s="171" t="s">
        <v>371</v>
      </c>
      <c r="L172" s="31"/>
      <c r="M172" s="59"/>
      <c r="N172" s="32"/>
      <c r="O172" s="32"/>
      <c r="P172" s="32"/>
      <c r="Q172" s="32"/>
      <c r="R172" s="32"/>
      <c r="S172" s="32"/>
      <c r="T172" s="60"/>
      <c r="AT172" s="17" t="s">
        <v>204</v>
      </c>
      <c r="AU172" s="17" t="s">
        <v>202</v>
      </c>
    </row>
    <row r="173" spans="2:51" s="12" customFormat="1" ht="13.5">
      <c r="B173" s="156"/>
      <c r="D173" s="147" t="s">
        <v>209</v>
      </c>
      <c r="F173" s="185" t="s">
        <v>391</v>
      </c>
      <c r="H173" s="186">
        <v>100.695</v>
      </c>
      <c r="L173" s="156"/>
      <c r="M173" s="160"/>
      <c r="N173" s="161"/>
      <c r="O173" s="161"/>
      <c r="P173" s="161"/>
      <c r="Q173" s="161"/>
      <c r="R173" s="161"/>
      <c r="S173" s="161"/>
      <c r="T173" s="162"/>
      <c r="AT173" s="157" t="s">
        <v>209</v>
      </c>
      <c r="AU173" s="157" t="s">
        <v>202</v>
      </c>
      <c r="AV173" s="12" t="s">
        <v>202</v>
      </c>
      <c r="AW173" s="12" t="s">
        <v>91</v>
      </c>
      <c r="AX173" s="12" t="s">
        <v>158</v>
      </c>
      <c r="AY173" s="157" t="s">
        <v>194</v>
      </c>
    </row>
    <row r="174" spans="2:65" s="1" customFormat="1" ht="31.5" customHeight="1">
      <c r="B174" s="135"/>
      <c r="C174" s="136">
        <v>28</v>
      </c>
      <c r="D174" s="136" t="s">
        <v>197</v>
      </c>
      <c r="E174" s="137" t="s">
        <v>392</v>
      </c>
      <c r="F174" s="138" t="s">
        <v>393</v>
      </c>
      <c r="G174" s="139" t="s">
        <v>352</v>
      </c>
      <c r="H174" s="140">
        <v>662.8</v>
      </c>
      <c r="I174" s="141"/>
      <c r="J174" s="141">
        <f>ROUND(I174*H174,2)</f>
        <v>0</v>
      </c>
      <c r="K174" s="138" t="s">
        <v>317</v>
      </c>
      <c r="L174" s="31"/>
      <c r="M174" s="142" t="s">
        <v>90</v>
      </c>
      <c r="N174" s="143" t="s">
        <v>124</v>
      </c>
      <c r="O174" s="144">
        <v>0.39</v>
      </c>
      <c r="P174" s="144">
        <f>O174*H174</f>
        <v>258.492</v>
      </c>
      <c r="Q174" s="144">
        <v>0.00331</v>
      </c>
      <c r="R174" s="144">
        <f>Q174*H174</f>
        <v>2.1938679999999997</v>
      </c>
      <c r="S174" s="144">
        <v>0</v>
      </c>
      <c r="T174" s="145">
        <f>S174*H174</f>
        <v>0</v>
      </c>
      <c r="AR174" s="17" t="s">
        <v>201</v>
      </c>
      <c r="AT174" s="17" t="s">
        <v>197</v>
      </c>
      <c r="AU174" s="17" t="s">
        <v>202</v>
      </c>
      <c r="AY174" s="17" t="s">
        <v>194</v>
      </c>
      <c r="BE174" s="146">
        <f>IF(N174="základní",J174,0)</f>
        <v>0</v>
      </c>
      <c r="BF174" s="146">
        <f>IF(N174="snížená",J174,0)</f>
        <v>0</v>
      </c>
      <c r="BG174" s="146">
        <f>IF(N174="zákl. přenesená",J174,0)</f>
        <v>0</v>
      </c>
      <c r="BH174" s="146">
        <f>IF(N174="sníž. přenesená",J174,0)</f>
        <v>0</v>
      </c>
      <c r="BI174" s="146">
        <f>IF(N174="nulová",J174,0)</f>
        <v>0</v>
      </c>
      <c r="BJ174" s="17" t="s">
        <v>202</v>
      </c>
      <c r="BK174" s="146">
        <f>ROUND(I174*H174,2)</f>
        <v>0</v>
      </c>
      <c r="BL174" s="17" t="s">
        <v>201</v>
      </c>
      <c r="BM174" s="17" t="s">
        <v>394</v>
      </c>
    </row>
    <row r="175" spans="2:51" s="12" customFormat="1" ht="13.5">
      <c r="B175" s="156"/>
      <c r="D175" s="150" t="s">
        <v>209</v>
      </c>
      <c r="E175" s="157" t="s">
        <v>90</v>
      </c>
      <c r="F175" s="158" t="s">
        <v>395</v>
      </c>
      <c r="H175" s="159">
        <v>662.8</v>
      </c>
      <c r="L175" s="156"/>
      <c r="M175" s="160"/>
      <c r="N175" s="161"/>
      <c r="O175" s="161"/>
      <c r="P175" s="161"/>
      <c r="Q175" s="161"/>
      <c r="R175" s="161"/>
      <c r="S175" s="161"/>
      <c r="T175" s="162"/>
      <c r="AT175" s="157" t="s">
        <v>209</v>
      </c>
      <c r="AU175" s="157" t="s">
        <v>202</v>
      </c>
      <c r="AV175" s="12" t="s">
        <v>202</v>
      </c>
      <c r="AW175" s="12" t="s">
        <v>115</v>
      </c>
      <c r="AX175" s="12" t="s">
        <v>152</v>
      </c>
      <c r="AY175" s="157" t="s">
        <v>194</v>
      </c>
    </row>
    <row r="176" spans="2:51" s="13" customFormat="1" ht="13.5">
      <c r="B176" s="163"/>
      <c r="D176" s="147" t="s">
        <v>209</v>
      </c>
      <c r="E176" s="164" t="s">
        <v>90</v>
      </c>
      <c r="F176" s="165" t="s">
        <v>220</v>
      </c>
      <c r="H176" s="166">
        <v>662.8</v>
      </c>
      <c r="L176" s="163"/>
      <c r="M176" s="167"/>
      <c r="N176" s="168"/>
      <c r="O176" s="168"/>
      <c r="P176" s="168"/>
      <c r="Q176" s="168"/>
      <c r="R176" s="168"/>
      <c r="S176" s="168"/>
      <c r="T176" s="169"/>
      <c r="AT176" s="170" t="s">
        <v>209</v>
      </c>
      <c r="AU176" s="170" t="s">
        <v>202</v>
      </c>
      <c r="AV176" s="13" t="s">
        <v>201</v>
      </c>
      <c r="AW176" s="13" t="s">
        <v>115</v>
      </c>
      <c r="AX176" s="13" t="s">
        <v>158</v>
      </c>
      <c r="AY176" s="170" t="s">
        <v>194</v>
      </c>
    </row>
    <row r="177" spans="2:65" s="1" customFormat="1" ht="22.5" customHeight="1">
      <c r="B177" s="135"/>
      <c r="C177" s="176">
        <v>29</v>
      </c>
      <c r="D177" s="176" t="s">
        <v>332</v>
      </c>
      <c r="E177" s="177" t="s">
        <v>396</v>
      </c>
      <c r="F177" s="178" t="s">
        <v>1333</v>
      </c>
      <c r="G177" s="179" t="s">
        <v>316</v>
      </c>
      <c r="H177" s="180">
        <v>208.782</v>
      </c>
      <c r="I177" s="181"/>
      <c r="J177" s="181">
        <f>ROUND(I177*H177,2)</f>
        <v>0</v>
      </c>
      <c r="K177" s="178" t="s">
        <v>317</v>
      </c>
      <c r="L177" s="182"/>
      <c r="M177" s="183" t="s">
        <v>90</v>
      </c>
      <c r="N177" s="184" t="s">
        <v>124</v>
      </c>
      <c r="O177" s="144">
        <v>0</v>
      </c>
      <c r="P177" s="144">
        <f>O177*H177</f>
        <v>0</v>
      </c>
      <c r="Q177" s="144">
        <v>0.00045</v>
      </c>
      <c r="R177" s="144">
        <f>Q177*H177</f>
        <v>0.0939519</v>
      </c>
      <c r="S177" s="144">
        <v>0</v>
      </c>
      <c r="T177" s="145">
        <f>S177*H177</f>
        <v>0</v>
      </c>
      <c r="AR177" s="17" t="s">
        <v>244</v>
      </c>
      <c r="AT177" s="17" t="s">
        <v>332</v>
      </c>
      <c r="AU177" s="17" t="s">
        <v>202</v>
      </c>
      <c r="AY177" s="17" t="s">
        <v>194</v>
      </c>
      <c r="BE177" s="146">
        <f>IF(N177="základní",J177,0)</f>
        <v>0</v>
      </c>
      <c r="BF177" s="146">
        <f>IF(N177="snížená",J177,0)</f>
        <v>0</v>
      </c>
      <c r="BG177" s="146">
        <f>IF(N177="zákl. přenesená",J177,0)</f>
        <v>0</v>
      </c>
      <c r="BH177" s="146">
        <f>IF(N177="sníž. přenesená",J177,0)</f>
        <v>0</v>
      </c>
      <c r="BI177" s="146">
        <f>IF(N177="nulová",J177,0)</f>
        <v>0</v>
      </c>
      <c r="BJ177" s="17" t="s">
        <v>202</v>
      </c>
      <c r="BK177" s="146">
        <f>ROUND(I177*H177,2)</f>
        <v>0</v>
      </c>
      <c r="BL177" s="17" t="s">
        <v>201</v>
      </c>
      <c r="BM177" s="17" t="s">
        <v>397</v>
      </c>
    </row>
    <row r="178" spans="2:47" s="1" customFormat="1" ht="40.5">
      <c r="B178" s="31"/>
      <c r="D178" s="150" t="s">
        <v>204</v>
      </c>
      <c r="F178" s="171" t="s">
        <v>1334</v>
      </c>
      <c r="L178" s="31"/>
      <c r="M178" s="59"/>
      <c r="N178" s="32"/>
      <c r="O178" s="32"/>
      <c r="P178" s="32"/>
      <c r="Q178" s="32"/>
      <c r="R178" s="32"/>
      <c r="S178" s="32"/>
      <c r="T178" s="60"/>
      <c r="AT178" s="17" t="s">
        <v>204</v>
      </c>
      <c r="AU178" s="17" t="s">
        <v>202</v>
      </c>
    </row>
    <row r="179" spans="2:51" s="12" customFormat="1" ht="13.5">
      <c r="B179" s="156"/>
      <c r="D179" s="147" t="s">
        <v>209</v>
      </c>
      <c r="F179" s="185" t="s">
        <v>398</v>
      </c>
      <c r="H179" s="186">
        <v>208.782</v>
      </c>
      <c r="L179" s="156"/>
      <c r="M179" s="160"/>
      <c r="N179" s="161"/>
      <c r="O179" s="161"/>
      <c r="P179" s="161"/>
      <c r="Q179" s="161"/>
      <c r="R179" s="161"/>
      <c r="S179" s="161"/>
      <c r="T179" s="162"/>
      <c r="AT179" s="157" t="s">
        <v>209</v>
      </c>
      <c r="AU179" s="157" t="s">
        <v>202</v>
      </c>
      <c r="AV179" s="12" t="s">
        <v>202</v>
      </c>
      <c r="AW179" s="12" t="s">
        <v>91</v>
      </c>
      <c r="AX179" s="12" t="s">
        <v>158</v>
      </c>
      <c r="AY179" s="157" t="s">
        <v>194</v>
      </c>
    </row>
    <row r="180" spans="2:65" s="1" customFormat="1" ht="31.5" customHeight="1">
      <c r="B180" s="135"/>
      <c r="C180" s="136">
        <v>30</v>
      </c>
      <c r="D180" s="136" t="s">
        <v>197</v>
      </c>
      <c r="E180" s="137" t="s">
        <v>399</v>
      </c>
      <c r="F180" s="138" t="s">
        <v>400</v>
      </c>
      <c r="G180" s="139" t="s">
        <v>316</v>
      </c>
      <c r="H180" s="140">
        <v>35.76</v>
      </c>
      <c r="I180" s="141"/>
      <c r="J180" s="141">
        <f>ROUND(I180*H180,2)</f>
        <v>0</v>
      </c>
      <c r="K180" s="138" t="s">
        <v>317</v>
      </c>
      <c r="L180" s="31"/>
      <c r="M180" s="142" t="s">
        <v>90</v>
      </c>
      <c r="N180" s="143" t="s">
        <v>124</v>
      </c>
      <c r="O180" s="144">
        <v>1.02</v>
      </c>
      <c r="P180" s="144">
        <f>O180*H180</f>
        <v>36.4752</v>
      </c>
      <c r="Q180" s="144">
        <v>0.00925</v>
      </c>
      <c r="R180" s="144">
        <f>Q180*H180</f>
        <v>0.33077999999999996</v>
      </c>
      <c r="S180" s="144">
        <v>0</v>
      </c>
      <c r="T180" s="145">
        <f>S180*H180</f>
        <v>0</v>
      </c>
      <c r="AR180" s="17" t="s">
        <v>201</v>
      </c>
      <c r="AT180" s="17" t="s">
        <v>197</v>
      </c>
      <c r="AU180" s="17" t="s">
        <v>202</v>
      </c>
      <c r="AY180" s="17" t="s">
        <v>194</v>
      </c>
      <c r="BE180" s="146">
        <f>IF(N180="základní",J180,0)</f>
        <v>0</v>
      </c>
      <c r="BF180" s="146">
        <f>IF(N180="snížená",J180,0)</f>
        <v>0</v>
      </c>
      <c r="BG180" s="146">
        <f>IF(N180="zákl. přenesená",J180,0)</f>
        <v>0</v>
      </c>
      <c r="BH180" s="146">
        <f>IF(N180="sníž. přenesená",J180,0)</f>
        <v>0</v>
      </c>
      <c r="BI180" s="146">
        <f>IF(N180="nulová",J180,0)</f>
        <v>0</v>
      </c>
      <c r="BJ180" s="17" t="s">
        <v>202</v>
      </c>
      <c r="BK180" s="146">
        <f>ROUND(I180*H180,2)</f>
        <v>0</v>
      </c>
      <c r="BL180" s="17" t="s">
        <v>201</v>
      </c>
      <c r="BM180" s="17" t="s">
        <v>401</v>
      </c>
    </row>
    <row r="181" spans="2:51" s="12" customFormat="1" ht="13.5">
      <c r="B181" s="156"/>
      <c r="D181" s="150" t="s">
        <v>209</v>
      </c>
      <c r="E181" s="157" t="s">
        <v>90</v>
      </c>
      <c r="F181" s="158" t="s">
        <v>402</v>
      </c>
      <c r="H181" s="159">
        <v>35.76</v>
      </c>
      <c r="L181" s="156"/>
      <c r="M181" s="160"/>
      <c r="N181" s="161"/>
      <c r="O181" s="161"/>
      <c r="P181" s="161"/>
      <c r="Q181" s="161"/>
      <c r="R181" s="161"/>
      <c r="S181" s="161"/>
      <c r="T181" s="162"/>
      <c r="AT181" s="157" t="s">
        <v>209</v>
      </c>
      <c r="AU181" s="157" t="s">
        <v>202</v>
      </c>
      <c r="AV181" s="12" t="s">
        <v>202</v>
      </c>
      <c r="AW181" s="12" t="s">
        <v>115</v>
      </c>
      <c r="AX181" s="12" t="s">
        <v>152</v>
      </c>
      <c r="AY181" s="157" t="s">
        <v>194</v>
      </c>
    </row>
    <row r="182" spans="2:51" s="13" customFormat="1" ht="13.5">
      <c r="B182" s="163"/>
      <c r="D182" s="147" t="s">
        <v>209</v>
      </c>
      <c r="E182" s="164" t="s">
        <v>90</v>
      </c>
      <c r="F182" s="165" t="s">
        <v>220</v>
      </c>
      <c r="H182" s="166">
        <v>35.76</v>
      </c>
      <c r="L182" s="163"/>
      <c r="M182" s="167"/>
      <c r="N182" s="168"/>
      <c r="O182" s="168"/>
      <c r="P182" s="168"/>
      <c r="Q182" s="168"/>
      <c r="R182" s="168"/>
      <c r="S182" s="168"/>
      <c r="T182" s="169"/>
      <c r="AT182" s="170" t="s">
        <v>209</v>
      </c>
      <c r="AU182" s="170" t="s">
        <v>202</v>
      </c>
      <c r="AV182" s="13" t="s">
        <v>201</v>
      </c>
      <c r="AW182" s="13" t="s">
        <v>115</v>
      </c>
      <c r="AX182" s="13" t="s">
        <v>158</v>
      </c>
      <c r="AY182" s="170" t="s">
        <v>194</v>
      </c>
    </row>
    <row r="183" spans="2:65" s="1" customFormat="1" ht="22.5" customHeight="1">
      <c r="B183" s="135"/>
      <c r="C183" s="176">
        <v>31</v>
      </c>
      <c r="D183" s="176" t="s">
        <v>332</v>
      </c>
      <c r="E183" s="336" t="s">
        <v>403</v>
      </c>
      <c r="F183" s="178" t="s">
        <v>1335</v>
      </c>
      <c r="G183" s="179" t="s">
        <v>316</v>
      </c>
      <c r="H183" s="180">
        <v>37.548</v>
      </c>
      <c r="I183" s="181"/>
      <c r="J183" s="181">
        <f>ROUND(I183*H183,2)</f>
        <v>0</v>
      </c>
      <c r="K183" s="178" t="s">
        <v>317</v>
      </c>
      <c r="L183" s="182"/>
      <c r="M183" s="183" t="s">
        <v>90</v>
      </c>
      <c r="N183" s="184" t="s">
        <v>124</v>
      </c>
      <c r="O183" s="144">
        <v>0</v>
      </c>
      <c r="P183" s="144">
        <f>O183*H183</f>
        <v>0</v>
      </c>
      <c r="Q183" s="144">
        <v>0.006</v>
      </c>
      <c r="R183" s="144">
        <f>Q183*H183</f>
        <v>0.22528800000000002</v>
      </c>
      <c r="S183" s="144">
        <v>0</v>
      </c>
      <c r="T183" s="145">
        <f>S183*H183</f>
        <v>0</v>
      </c>
      <c r="AR183" s="17" t="s">
        <v>244</v>
      </c>
      <c r="AT183" s="17" t="s">
        <v>332</v>
      </c>
      <c r="AU183" s="17" t="s">
        <v>202</v>
      </c>
      <c r="AY183" s="17" t="s">
        <v>194</v>
      </c>
      <c r="BE183" s="146">
        <f>IF(N183="základní",J183,0)</f>
        <v>0</v>
      </c>
      <c r="BF183" s="146">
        <f>IF(N183="snížená",J183,0)</f>
        <v>0</v>
      </c>
      <c r="BG183" s="146">
        <f>IF(N183="zákl. přenesená",J183,0)</f>
        <v>0</v>
      </c>
      <c r="BH183" s="146">
        <f>IF(N183="sníž. přenesená",J183,0)</f>
        <v>0</v>
      </c>
      <c r="BI183" s="146">
        <f>IF(N183="nulová",J183,0)</f>
        <v>0</v>
      </c>
      <c r="BJ183" s="17" t="s">
        <v>202</v>
      </c>
      <c r="BK183" s="146">
        <f>ROUND(I183*H183,2)</f>
        <v>0</v>
      </c>
      <c r="BL183" s="17" t="s">
        <v>201</v>
      </c>
      <c r="BM183" s="17" t="s">
        <v>404</v>
      </c>
    </row>
    <row r="184" spans="2:47" s="1" customFormat="1" ht="27">
      <c r="B184" s="31"/>
      <c r="D184" s="150" t="s">
        <v>204</v>
      </c>
      <c r="F184" s="171" t="s">
        <v>1336</v>
      </c>
      <c r="L184" s="31"/>
      <c r="M184" s="59"/>
      <c r="N184" s="32"/>
      <c r="O184" s="32"/>
      <c r="P184" s="32"/>
      <c r="Q184" s="32"/>
      <c r="R184" s="32"/>
      <c r="S184" s="32"/>
      <c r="T184" s="60"/>
      <c r="AT184" s="17" t="s">
        <v>204</v>
      </c>
      <c r="AU184" s="17" t="s">
        <v>202</v>
      </c>
    </row>
    <row r="185" spans="2:51" s="12" customFormat="1" ht="13.5">
      <c r="B185" s="156"/>
      <c r="D185" s="147" t="s">
        <v>209</v>
      </c>
      <c r="F185" s="185" t="s">
        <v>405</v>
      </c>
      <c r="H185" s="186">
        <v>37.548</v>
      </c>
      <c r="L185" s="156"/>
      <c r="M185" s="160"/>
      <c r="N185" s="161"/>
      <c r="O185" s="161"/>
      <c r="P185" s="161"/>
      <c r="Q185" s="161"/>
      <c r="R185" s="161"/>
      <c r="S185" s="161"/>
      <c r="T185" s="162"/>
      <c r="AT185" s="157" t="s">
        <v>209</v>
      </c>
      <c r="AU185" s="157" t="s">
        <v>202</v>
      </c>
      <c r="AV185" s="12" t="s">
        <v>202</v>
      </c>
      <c r="AW185" s="12" t="s">
        <v>91</v>
      </c>
      <c r="AX185" s="12" t="s">
        <v>158</v>
      </c>
      <c r="AY185" s="157" t="s">
        <v>194</v>
      </c>
    </row>
    <row r="186" spans="2:65" s="1" customFormat="1" ht="31.5" customHeight="1">
      <c r="B186" s="135"/>
      <c r="C186" s="136">
        <v>32</v>
      </c>
      <c r="D186" s="136" t="s">
        <v>197</v>
      </c>
      <c r="E186" s="137" t="s">
        <v>406</v>
      </c>
      <c r="F186" s="138" t="s">
        <v>407</v>
      </c>
      <c r="G186" s="139" t="s">
        <v>316</v>
      </c>
      <c r="H186" s="140">
        <v>3.5</v>
      </c>
      <c r="I186" s="141"/>
      <c r="J186" s="141">
        <f>ROUND(I186*H186,2)</f>
        <v>0</v>
      </c>
      <c r="K186" s="138" t="s">
        <v>317</v>
      </c>
      <c r="L186" s="31"/>
      <c r="M186" s="142" t="s">
        <v>90</v>
      </c>
      <c r="N186" s="143" t="s">
        <v>124</v>
      </c>
      <c r="O186" s="144">
        <v>1.04</v>
      </c>
      <c r="P186" s="144">
        <f>O186*H186</f>
        <v>3.64</v>
      </c>
      <c r="Q186" s="144">
        <v>0.00931</v>
      </c>
      <c r="R186" s="144">
        <f>Q186*H186</f>
        <v>0.032585</v>
      </c>
      <c r="S186" s="144">
        <v>0</v>
      </c>
      <c r="T186" s="145">
        <f>S186*H186</f>
        <v>0</v>
      </c>
      <c r="AR186" s="17" t="s">
        <v>201</v>
      </c>
      <c r="AT186" s="17" t="s">
        <v>197</v>
      </c>
      <c r="AU186" s="17" t="s">
        <v>202</v>
      </c>
      <c r="AY186" s="17" t="s">
        <v>194</v>
      </c>
      <c r="BE186" s="146">
        <f>IF(N186="základní",J186,0)</f>
        <v>0</v>
      </c>
      <c r="BF186" s="146">
        <f>IF(N186="snížená",J186,0)</f>
        <v>0</v>
      </c>
      <c r="BG186" s="146">
        <f>IF(N186="zákl. přenesená",J186,0)</f>
        <v>0</v>
      </c>
      <c r="BH186" s="146">
        <f>IF(N186="sníž. přenesená",J186,0)</f>
        <v>0</v>
      </c>
      <c r="BI186" s="146">
        <f>IF(N186="nulová",J186,0)</f>
        <v>0</v>
      </c>
      <c r="BJ186" s="17" t="s">
        <v>202</v>
      </c>
      <c r="BK186" s="146">
        <f>ROUND(I186*H186,2)</f>
        <v>0</v>
      </c>
      <c r="BL186" s="17" t="s">
        <v>201</v>
      </c>
      <c r="BM186" s="17" t="s">
        <v>408</v>
      </c>
    </row>
    <row r="187" spans="2:51" s="12" customFormat="1" ht="13.5">
      <c r="B187" s="156"/>
      <c r="D187" s="150" t="s">
        <v>209</v>
      </c>
      <c r="E187" s="157" t="s">
        <v>90</v>
      </c>
      <c r="F187" s="158" t="s">
        <v>743</v>
      </c>
      <c r="H187" s="159">
        <v>3.5</v>
      </c>
      <c r="L187" s="156"/>
      <c r="M187" s="160"/>
      <c r="N187" s="161"/>
      <c r="O187" s="161"/>
      <c r="P187" s="161"/>
      <c r="Q187" s="161"/>
      <c r="R187" s="161"/>
      <c r="S187" s="161"/>
      <c r="T187" s="162"/>
      <c r="AT187" s="157" t="s">
        <v>209</v>
      </c>
      <c r="AU187" s="157" t="s">
        <v>202</v>
      </c>
      <c r="AV187" s="12" t="s">
        <v>202</v>
      </c>
      <c r="AW187" s="12" t="s">
        <v>115</v>
      </c>
      <c r="AX187" s="12" t="s">
        <v>152</v>
      </c>
      <c r="AY187" s="157" t="s">
        <v>194</v>
      </c>
    </row>
    <row r="188" spans="2:51" s="13" customFormat="1" ht="13.5">
      <c r="B188" s="163"/>
      <c r="D188" s="147" t="s">
        <v>209</v>
      </c>
      <c r="E188" s="164" t="s">
        <v>90</v>
      </c>
      <c r="F188" s="165" t="s">
        <v>220</v>
      </c>
      <c r="H188" s="166">
        <v>3.5</v>
      </c>
      <c r="L188" s="163"/>
      <c r="M188" s="167"/>
      <c r="N188" s="168"/>
      <c r="O188" s="168"/>
      <c r="P188" s="168"/>
      <c r="Q188" s="168"/>
      <c r="R188" s="168"/>
      <c r="S188" s="168"/>
      <c r="T188" s="169"/>
      <c r="AT188" s="170" t="s">
        <v>209</v>
      </c>
      <c r="AU188" s="170" t="s">
        <v>202</v>
      </c>
      <c r="AV188" s="13" t="s">
        <v>201</v>
      </c>
      <c r="AW188" s="13" t="s">
        <v>115</v>
      </c>
      <c r="AX188" s="13" t="s">
        <v>158</v>
      </c>
      <c r="AY188" s="170" t="s">
        <v>194</v>
      </c>
    </row>
    <row r="189" spans="2:65" s="1" customFormat="1" ht="22.5" customHeight="1">
      <c r="B189" s="135"/>
      <c r="C189" s="176">
        <v>33</v>
      </c>
      <c r="D189" s="176" t="s">
        <v>332</v>
      </c>
      <c r="E189" s="177" t="s">
        <v>409</v>
      </c>
      <c r="F189" s="178" t="s">
        <v>1337</v>
      </c>
      <c r="G189" s="179" t="s">
        <v>316</v>
      </c>
      <c r="H189" s="180">
        <v>3.675</v>
      </c>
      <c r="I189" s="181"/>
      <c r="J189" s="181">
        <f>ROUND(I189*H189,2)</f>
        <v>0</v>
      </c>
      <c r="K189" s="178" t="s">
        <v>317</v>
      </c>
      <c r="L189" s="182"/>
      <c r="M189" s="183" t="s">
        <v>90</v>
      </c>
      <c r="N189" s="184" t="s">
        <v>124</v>
      </c>
      <c r="O189" s="144">
        <v>0</v>
      </c>
      <c r="P189" s="144">
        <f>O189*H189</f>
        <v>0</v>
      </c>
      <c r="Q189" s="144">
        <v>0.0075</v>
      </c>
      <c r="R189" s="144">
        <f>Q189*H189</f>
        <v>0.027562499999999997</v>
      </c>
      <c r="S189" s="144">
        <v>0</v>
      </c>
      <c r="T189" s="145">
        <f>S189*H189</f>
        <v>0</v>
      </c>
      <c r="AR189" s="17" t="s">
        <v>244</v>
      </c>
      <c r="AT189" s="17" t="s">
        <v>332</v>
      </c>
      <c r="AU189" s="17" t="s">
        <v>202</v>
      </c>
      <c r="AY189" s="17" t="s">
        <v>194</v>
      </c>
      <c r="BE189" s="146">
        <f>IF(N189="základní",J189,0)</f>
        <v>0</v>
      </c>
      <c r="BF189" s="146">
        <f>IF(N189="snížená",J189,0)</f>
        <v>0</v>
      </c>
      <c r="BG189" s="146">
        <f>IF(N189="zákl. přenesená",J189,0)</f>
        <v>0</v>
      </c>
      <c r="BH189" s="146">
        <f>IF(N189="sníž. přenesená",J189,0)</f>
        <v>0</v>
      </c>
      <c r="BI189" s="146">
        <f>IF(N189="nulová",J189,0)</f>
        <v>0</v>
      </c>
      <c r="BJ189" s="17" t="s">
        <v>202</v>
      </c>
      <c r="BK189" s="146">
        <f>ROUND(I189*H189,2)</f>
        <v>0</v>
      </c>
      <c r="BL189" s="17" t="s">
        <v>201</v>
      </c>
      <c r="BM189" s="17" t="s">
        <v>410</v>
      </c>
    </row>
    <row r="190" spans="2:47" s="1" customFormat="1" ht="27">
      <c r="B190" s="31"/>
      <c r="D190" s="150" t="s">
        <v>204</v>
      </c>
      <c r="F190" s="171" t="s">
        <v>1338</v>
      </c>
      <c r="L190" s="31"/>
      <c r="M190" s="59"/>
      <c r="N190" s="32"/>
      <c r="O190" s="32"/>
      <c r="P190" s="32"/>
      <c r="Q190" s="32"/>
      <c r="R190" s="32"/>
      <c r="S190" s="32"/>
      <c r="T190" s="60"/>
      <c r="AT190" s="17" t="s">
        <v>204</v>
      </c>
      <c r="AU190" s="17" t="s">
        <v>202</v>
      </c>
    </row>
    <row r="191" spans="2:51" s="12" customFormat="1" ht="13.5">
      <c r="B191" s="156"/>
      <c r="D191" s="147" t="s">
        <v>209</v>
      </c>
      <c r="F191" s="185" t="s">
        <v>411</v>
      </c>
      <c r="H191" s="186">
        <v>3.675</v>
      </c>
      <c r="L191" s="156"/>
      <c r="M191" s="160"/>
      <c r="N191" s="161"/>
      <c r="O191" s="161"/>
      <c r="P191" s="161"/>
      <c r="Q191" s="161"/>
      <c r="R191" s="161"/>
      <c r="S191" s="161"/>
      <c r="T191" s="162"/>
      <c r="AT191" s="157" t="s">
        <v>209</v>
      </c>
      <c r="AU191" s="157" t="s">
        <v>202</v>
      </c>
      <c r="AV191" s="12" t="s">
        <v>202</v>
      </c>
      <c r="AW191" s="12" t="s">
        <v>91</v>
      </c>
      <c r="AX191" s="12" t="s">
        <v>158</v>
      </c>
      <c r="AY191" s="157" t="s">
        <v>194</v>
      </c>
    </row>
    <row r="192" spans="2:65" s="1" customFormat="1" ht="31.5" customHeight="1">
      <c r="B192" s="135"/>
      <c r="C192" s="136">
        <v>34</v>
      </c>
      <c r="D192" s="136" t="s">
        <v>197</v>
      </c>
      <c r="E192" s="137" t="s">
        <v>412</v>
      </c>
      <c r="F192" s="138" t="s">
        <v>413</v>
      </c>
      <c r="G192" s="139" t="s">
        <v>316</v>
      </c>
      <c r="H192" s="140">
        <v>4.2</v>
      </c>
      <c r="I192" s="141"/>
      <c r="J192" s="141">
        <f>ROUND(I192*H192,2)</f>
        <v>0</v>
      </c>
      <c r="K192" s="138" t="s">
        <v>317</v>
      </c>
      <c r="L192" s="31"/>
      <c r="M192" s="142" t="s">
        <v>90</v>
      </c>
      <c r="N192" s="143" t="s">
        <v>124</v>
      </c>
      <c r="O192" s="144">
        <v>1.06</v>
      </c>
      <c r="P192" s="144">
        <f>O192*H192</f>
        <v>4.452000000000001</v>
      </c>
      <c r="Q192" s="144">
        <v>0.00938</v>
      </c>
      <c r="R192" s="144">
        <f>Q192*H192</f>
        <v>0.039396</v>
      </c>
      <c r="S192" s="144">
        <v>0</v>
      </c>
      <c r="T192" s="145">
        <f>S192*H192</f>
        <v>0</v>
      </c>
      <c r="AR192" s="17" t="s">
        <v>201</v>
      </c>
      <c r="AT192" s="17" t="s">
        <v>197</v>
      </c>
      <c r="AU192" s="17" t="s">
        <v>202</v>
      </c>
      <c r="AY192" s="17" t="s">
        <v>194</v>
      </c>
      <c r="BE192" s="146">
        <f>IF(N192="základní",J192,0)</f>
        <v>0</v>
      </c>
      <c r="BF192" s="146">
        <f>IF(N192="snížená",J192,0)</f>
        <v>0</v>
      </c>
      <c r="BG192" s="146">
        <f>IF(N192="zákl. přenesená",J192,0)</f>
        <v>0</v>
      </c>
      <c r="BH192" s="146">
        <f>IF(N192="sníž. přenesená",J192,0)</f>
        <v>0</v>
      </c>
      <c r="BI192" s="146">
        <f>IF(N192="nulová",J192,0)</f>
        <v>0</v>
      </c>
      <c r="BJ192" s="17" t="s">
        <v>202</v>
      </c>
      <c r="BK192" s="146">
        <f>ROUND(I192*H192,2)</f>
        <v>0</v>
      </c>
      <c r="BL192" s="17" t="s">
        <v>201</v>
      </c>
      <c r="BM192" s="17" t="s">
        <v>414</v>
      </c>
    </row>
    <row r="193" spans="2:51" s="12" customFormat="1" ht="13.5">
      <c r="B193" s="156"/>
      <c r="D193" s="150" t="s">
        <v>209</v>
      </c>
      <c r="E193" s="157" t="s">
        <v>90</v>
      </c>
      <c r="F193" s="158" t="s">
        <v>415</v>
      </c>
      <c r="H193" s="159">
        <v>4.2</v>
      </c>
      <c r="L193" s="156"/>
      <c r="M193" s="160"/>
      <c r="N193" s="161"/>
      <c r="O193" s="161"/>
      <c r="P193" s="161"/>
      <c r="Q193" s="161"/>
      <c r="R193" s="161"/>
      <c r="S193" s="161"/>
      <c r="T193" s="162"/>
      <c r="AT193" s="157" t="s">
        <v>209</v>
      </c>
      <c r="AU193" s="157" t="s">
        <v>202</v>
      </c>
      <c r="AV193" s="12" t="s">
        <v>202</v>
      </c>
      <c r="AW193" s="12" t="s">
        <v>115</v>
      </c>
      <c r="AX193" s="12" t="s">
        <v>152</v>
      </c>
      <c r="AY193" s="157" t="s">
        <v>194</v>
      </c>
    </row>
    <row r="194" spans="2:51" s="13" customFormat="1" ht="13.5">
      <c r="B194" s="163"/>
      <c r="D194" s="147" t="s">
        <v>209</v>
      </c>
      <c r="E194" s="164" t="s">
        <v>90</v>
      </c>
      <c r="F194" s="165" t="s">
        <v>220</v>
      </c>
      <c r="H194" s="166">
        <v>4.2</v>
      </c>
      <c r="L194" s="163"/>
      <c r="M194" s="167"/>
      <c r="N194" s="168"/>
      <c r="O194" s="168"/>
      <c r="P194" s="168"/>
      <c r="Q194" s="168"/>
      <c r="R194" s="168"/>
      <c r="S194" s="168"/>
      <c r="T194" s="169"/>
      <c r="AT194" s="170" t="s">
        <v>209</v>
      </c>
      <c r="AU194" s="170" t="s">
        <v>202</v>
      </c>
      <c r="AV194" s="13" t="s">
        <v>201</v>
      </c>
      <c r="AW194" s="13" t="s">
        <v>115</v>
      </c>
      <c r="AX194" s="13" t="s">
        <v>158</v>
      </c>
      <c r="AY194" s="170" t="s">
        <v>194</v>
      </c>
    </row>
    <row r="195" spans="2:65" s="1" customFormat="1" ht="22.5" customHeight="1">
      <c r="B195" s="135"/>
      <c r="C195" s="176">
        <v>35</v>
      </c>
      <c r="D195" s="176" t="s">
        <v>332</v>
      </c>
      <c r="E195" s="177" t="s">
        <v>347</v>
      </c>
      <c r="F195" s="178" t="s">
        <v>1331</v>
      </c>
      <c r="G195" s="179" t="s">
        <v>316</v>
      </c>
      <c r="H195" s="180">
        <v>4.41</v>
      </c>
      <c r="I195" s="181"/>
      <c r="J195" s="181">
        <f>ROUND(I195*H195,2)</f>
        <v>0</v>
      </c>
      <c r="K195" s="178" t="s">
        <v>317</v>
      </c>
      <c r="L195" s="182"/>
      <c r="M195" s="183" t="s">
        <v>90</v>
      </c>
      <c r="N195" s="184" t="s">
        <v>124</v>
      </c>
      <c r="O195" s="144">
        <v>0</v>
      </c>
      <c r="P195" s="144">
        <f>O195*H195</f>
        <v>0</v>
      </c>
      <c r="Q195" s="144">
        <v>0.0135</v>
      </c>
      <c r="R195" s="144">
        <f>Q195*H195</f>
        <v>0.059535000000000005</v>
      </c>
      <c r="S195" s="144">
        <v>0</v>
      </c>
      <c r="T195" s="145">
        <f>S195*H195</f>
        <v>0</v>
      </c>
      <c r="AR195" s="17" t="s">
        <v>244</v>
      </c>
      <c r="AT195" s="17" t="s">
        <v>332</v>
      </c>
      <c r="AU195" s="17" t="s">
        <v>202</v>
      </c>
      <c r="AY195" s="17" t="s">
        <v>194</v>
      </c>
      <c r="BE195" s="146">
        <f>IF(N195="základní",J195,0)</f>
        <v>0</v>
      </c>
      <c r="BF195" s="146">
        <f>IF(N195="snížená",J195,0)</f>
        <v>0</v>
      </c>
      <c r="BG195" s="146">
        <f>IF(N195="zákl. přenesená",J195,0)</f>
        <v>0</v>
      </c>
      <c r="BH195" s="146">
        <f>IF(N195="sníž. přenesená",J195,0)</f>
        <v>0</v>
      </c>
      <c r="BI195" s="146">
        <f>IF(N195="nulová",J195,0)</f>
        <v>0</v>
      </c>
      <c r="BJ195" s="17" t="s">
        <v>202</v>
      </c>
      <c r="BK195" s="146">
        <f>ROUND(I195*H195,2)</f>
        <v>0</v>
      </c>
      <c r="BL195" s="17" t="s">
        <v>201</v>
      </c>
      <c r="BM195" s="17" t="s">
        <v>417</v>
      </c>
    </row>
    <row r="196" spans="2:47" s="1" customFormat="1" ht="27">
      <c r="B196" s="31"/>
      <c r="D196" s="150" t="s">
        <v>204</v>
      </c>
      <c r="F196" s="171" t="s">
        <v>1332</v>
      </c>
      <c r="L196" s="31"/>
      <c r="M196" s="59"/>
      <c r="N196" s="32"/>
      <c r="O196" s="32"/>
      <c r="P196" s="32"/>
      <c r="Q196" s="32"/>
      <c r="R196" s="32"/>
      <c r="S196" s="32"/>
      <c r="T196" s="60"/>
      <c r="AT196" s="17" t="s">
        <v>204</v>
      </c>
      <c r="AU196" s="17" t="s">
        <v>202</v>
      </c>
    </row>
    <row r="197" spans="2:51" s="12" customFormat="1" ht="13.5">
      <c r="B197" s="156"/>
      <c r="D197" s="147" t="s">
        <v>209</v>
      </c>
      <c r="F197" s="185" t="s">
        <v>418</v>
      </c>
      <c r="H197" s="186">
        <v>4.41</v>
      </c>
      <c r="L197" s="156"/>
      <c r="M197" s="160"/>
      <c r="N197" s="161"/>
      <c r="O197" s="161"/>
      <c r="P197" s="161"/>
      <c r="Q197" s="161"/>
      <c r="R197" s="161"/>
      <c r="S197" s="161"/>
      <c r="T197" s="162"/>
      <c r="AT197" s="157" t="s">
        <v>209</v>
      </c>
      <c r="AU197" s="157" t="s">
        <v>202</v>
      </c>
      <c r="AV197" s="12" t="s">
        <v>202</v>
      </c>
      <c r="AW197" s="12" t="s">
        <v>91</v>
      </c>
      <c r="AX197" s="12" t="s">
        <v>158</v>
      </c>
      <c r="AY197" s="157" t="s">
        <v>194</v>
      </c>
    </row>
    <row r="198" spans="2:65" s="1" customFormat="1" ht="31.5" customHeight="1">
      <c r="B198" s="135"/>
      <c r="C198" s="136">
        <v>36</v>
      </c>
      <c r="D198" s="136" t="s">
        <v>197</v>
      </c>
      <c r="E198" s="137" t="s">
        <v>419</v>
      </c>
      <c r="F198" s="138" t="s">
        <v>420</v>
      </c>
      <c r="G198" s="139" t="s">
        <v>316</v>
      </c>
      <c r="H198" s="140">
        <v>33.9</v>
      </c>
      <c r="I198" s="141"/>
      <c r="J198" s="141">
        <f>ROUND(I198*H198,2)</f>
        <v>0</v>
      </c>
      <c r="K198" s="138" t="s">
        <v>317</v>
      </c>
      <c r="L198" s="31"/>
      <c r="M198" s="142" t="s">
        <v>90</v>
      </c>
      <c r="N198" s="143" t="s">
        <v>124</v>
      </c>
      <c r="O198" s="144">
        <v>1.12</v>
      </c>
      <c r="P198" s="144">
        <f>O198*H198</f>
        <v>37.968</v>
      </c>
      <c r="Q198" s="144">
        <v>0.01144</v>
      </c>
      <c r="R198" s="144">
        <f>Q198*H198</f>
        <v>0.387816</v>
      </c>
      <c r="S198" s="144">
        <v>0</v>
      </c>
      <c r="T198" s="145">
        <f>S198*H198</f>
        <v>0</v>
      </c>
      <c r="AR198" s="17" t="s">
        <v>201</v>
      </c>
      <c r="AT198" s="17" t="s">
        <v>197</v>
      </c>
      <c r="AU198" s="17" t="s">
        <v>202</v>
      </c>
      <c r="AY198" s="17" t="s">
        <v>194</v>
      </c>
      <c r="BE198" s="146">
        <f>IF(N198="základní",J198,0)</f>
        <v>0</v>
      </c>
      <c r="BF198" s="146">
        <f>IF(N198="snížená",J198,0)</f>
        <v>0</v>
      </c>
      <c r="BG198" s="146">
        <f>IF(N198="zákl. přenesená",J198,0)</f>
        <v>0</v>
      </c>
      <c r="BH198" s="146">
        <f>IF(N198="sníž. přenesená",J198,0)</f>
        <v>0</v>
      </c>
      <c r="BI198" s="146">
        <f>IF(N198="nulová",J198,0)</f>
        <v>0</v>
      </c>
      <c r="BJ198" s="17" t="s">
        <v>202</v>
      </c>
      <c r="BK198" s="146">
        <f>ROUND(I198*H198,2)</f>
        <v>0</v>
      </c>
      <c r="BL198" s="17" t="s">
        <v>201</v>
      </c>
      <c r="BM198" s="17" t="s">
        <v>421</v>
      </c>
    </row>
    <row r="199" spans="2:51" s="11" customFormat="1" ht="13.5">
      <c r="B199" s="149"/>
      <c r="D199" s="150" t="s">
        <v>209</v>
      </c>
      <c r="E199" s="151" t="s">
        <v>90</v>
      </c>
      <c r="F199" s="152" t="s">
        <v>422</v>
      </c>
      <c r="H199" s="151" t="s">
        <v>90</v>
      </c>
      <c r="L199" s="149"/>
      <c r="M199" s="153"/>
      <c r="N199" s="154"/>
      <c r="O199" s="154"/>
      <c r="P199" s="154"/>
      <c r="Q199" s="154"/>
      <c r="R199" s="154"/>
      <c r="S199" s="154"/>
      <c r="T199" s="155"/>
      <c r="AT199" s="151" t="s">
        <v>209</v>
      </c>
      <c r="AU199" s="151" t="s">
        <v>202</v>
      </c>
      <c r="AV199" s="11" t="s">
        <v>158</v>
      </c>
      <c r="AW199" s="11" t="s">
        <v>115</v>
      </c>
      <c r="AX199" s="11" t="s">
        <v>152</v>
      </c>
      <c r="AY199" s="151" t="s">
        <v>194</v>
      </c>
    </row>
    <row r="200" spans="2:51" s="12" customFormat="1" ht="13.5">
      <c r="B200" s="156"/>
      <c r="D200" s="150" t="s">
        <v>209</v>
      </c>
      <c r="E200" s="157" t="s">
        <v>90</v>
      </c>
      <c r="F200" s="158" t="s">
        <v>423</v>
      </c>
      <c r="H200" s="159">
        <v>33.9</v>
      </c>
      <c r="L200" s="156"/>
      <c r="M200" s="160"/>
      <c r="N200" s="161"/>
      <c r="O200" s="161"/>
      <c r="P200" s="161"/>
      <c r="Q200" s="161"/>
      <c r="R200" s="161"/>
      <c r="S200" s="161"/>
      <c r="T200" s="162"/>
      <c r="AT200" s="157" t="s">
        <v>209</v>
      </c>
      <c r="AU200" s="157" t="s">
        <v>202</v>
      </c>
      <c r="AV200" s="12" t="s">
        <v>202</v>
      </c>
      <c r="AW200" s="12" t="s">
        <v>115</v>
      </c>
      <c r="AX200" s="12" t="s">
        <v>152</v>
      </c>
      <c r="AY200" s="157" t="s">
        <v>194</v>
      </c>
    </row>
    <row r="201" spans="2:51" s="13" customFormat="1" ht="13.5">
      <c r="B201" s="163"/>
      <c r="D201" s="147" t="s">
        <v>209</v>
      </c>
      <c r="E201" s="164" t="s">
        <v>90</v>
      </c>
      <c r="F201" s="165" t="s">
        <v>220</v>
      </c>
      <c r="H201" s="166">
        <v>33.9</v>
      </c>
      <c r="L201" s="163"/>
      <c r="M201" s="167"/>
      <c r="N201" s="168"/>
      <c r="O201" s="168"/>
      <c r="P201" s="168"/>
      <c r="Q201" s="168"/>
      <c r="R201" s="168"/>
      <c r="S201" s="168"/>
      <c r="T201" s="169"/>
      <c r="AT201" s="170" t="s">
        <v>209</v>
      </c>
      <c r="AU201" s="170" t="s">
        <v>202</v>
      </c>
      <c r="AV201" s="13" t="s">
        <v>201</v>
      </c>
      <c r="AW201" s="13" t="s">
        <v>115</v>
      </c>
      <c r="AX201" s="13" t="s">
        <v>158</v>
      </c>
      <c r="AY201" s="170" t="s">
        <v>194</v>
      </c>
    </row>
    <row r="202" spans="2:65" s="1" customFormat="1" ht="22.5" customHeight="1">
      <c r="B202" s="135"/>
      <c r="C202" s="176">
        <v>37</v>
      </c>
      <c r="D202" s="176" t="s">
        <v>332</v>
      </c>
      <c r="E202" s="177" t="s">
        <v>424</v>
      </c>
      <c r="F202" s="178" t="s">
        <v>963</v>
      </c>
      <c r="G202" s="179" t="s">
        <v>316</v>
      </c>
      <c r="H202" s="180">
        <v>35.595</v>
      </c>
      <c r="I202" s="181"/>
      <c r="J202" s="181">
        <f>ROUND(I202*H202,2)</f>
        <v>0</v>
      </c>
      <c r="K202" s="178" t="s">
        <v>317</v>
      </c>
      <c r="L202" s="182"/>
      <c r="M202" s="183" t="s">
        <v>90</v>
      </c>
      <c r="N202" s="184" t="s">
        <v>124</v>
      </c>
      <c r="O202" s="144">
        <v>0</v>
      </c>
      <c r="P202" s="144">
        <f>O202*H202</f>
        <v>0</v>
      </c>
      <c r="Q202" s="144">
        <v>0.02</v>
      </c>
      <c r="R202" s="144">
        <f>Q202*H202</f>
        <v>0.7119</v>
      </c>
      <c r="S202" s="144">
        <v>0</v>
      </c>
      <c r="T202" s="145">
        <f>S202*H202</f>
        <v>0</v>
      </c>
      <c r="AR202" s="17" t="s">
        <v>244</v>
      </c>
      <c r="AT202" s="17" t="s">
        <v>332</v>
      </c>
      <c r="AU202" s="17" t="s">
        <v>202</v>
      </c>
      <c r="AY202" s="17" t="s">
        <v>194</v>
      </c>
      <c r="BE202" s="146">
        <f>IF(N202="základní",J202,0)</f>
        <v>0</v>
      </c>
      <c r="BF202" s="146">
        <f>IF(N202="snížená",J202,0)</f>
        <v>0</v>
      </c>
      <c r="BG202" s="146">
        <f>IF(N202="zákl. přenesená",J202,0)</f>
        <v>0</v>
      </c>
      <c r="BH202" s="146">
        <f>IF(N202="sníž. přenesená",J202,0)</f>
        <v>0</v>
      </c>
      <c r="BI202" s="146">
        <f>IF(N202="nulová",J202,0)</f>
        <v>0</v>
      </c>
      <c r="BJ202" s="17" t="s">
        <v>202</v>
      </c>
      <c r="BK202" s="146">
        <f>ROUND(I202*H202,2)</f>
        <v>0</v>
      </c>
      <c r="BL202" s="17" t="s">
        <v>201</v>
      </c>
      <c r="BM202" s="17" t="s">
        <v>425</v>
      </c>
    </row>
    <row r="203" spans="2:51" s="12" customFormat="1" ht="13.5">
      <c r="B203" s="156"/>
      <c r="D203" s="147" t="s">
        <v>209</v>
      </c>
      <c r="F203" s="185" t="s">
        <v>426</v>
      </c>
      <c r="H203" s="186">
        <v>35.595</v>
      </c>
      <c r="L203" s="156"/>
      <c r="M203" s="160"/>
      <c r="N203" s="161"/>
      <c r="O203" s="161"/>
      <c r="P203" s="161"/>
      <c r="Q203" s="161"/>
      <c r="R203" s="161"/>
      <c r="S203" s="161"/>
      <c r="T203" s="162"/>
      <c r="AT203" s="157" t="s">
        <v>209</v>
      </c>
      <c r="AU203" s="157" t="s">
        <v>202</v>
      </c>
      <c r="AV203" s="12" t="s">
        <v>202</v>
      </c>
      <c r="AW203" s="12" t="s">
        <v>91</v>
      </c>
      <c r="AX203" s="12" t="s">
        <v>158</v>
      </c>
      <c r="AY203" s="157" t="s">
        <v>194</v>
      </c>
    </row>
    <row r="204" spans="2:65" s="1" customFormat="1" ht="22.5" customHeight="1">
      <c r="B204" s="135"/>
      <c r="C204" s="136">
        <v>38</v>
      </c>
      <c r="D204" s="136" t="s">
        <v>197</v>
      </c>
      <c r="E204" s="137" t="s">
        <v>427</v>
      </c>
      <c r="F204" s="595" t="s">
        <v>1339</v>
      </c>
      <c r="G204" s="139" t="s">
        <v>316</v>
      </c>
      <c r="H204" s="140">
        <v>67.77</v>
      </c>
      <c r="I204" s="141"/>
      <c r="J204" s="141">
        <f>ROUND(I204*H204,2)</f>
        <v>0</v>
      </c>
      <c r="K204" s="138" t="s">
        <v>90</v>
      </c>
      <c r="L204" s="31"/>
      <c r="M204" s="142" t="s">
        <v>90</v>
      </c>
      <c r="N204" s="143" t="s">
        <v>124</v>
      </c>
      <c r="O204" s="144">
        <v>0</v>
      </c>
      <c r="P204" s="144">
        <f>O204*H204</f>
        <v>0</v>
      </c>
      <c r="Q204" s="144">
        <v>0</v>
      </c>
      <c r="R204" s="144">
        <f>Q204*H204</f>
        <v>0</v>
      </c>
      <c r="S204" s="144">
        <v>0</v>
      </c>
      <c r="T204" s="145">
        <f>S204*H204</f>
        <v>0</v>
      </c>
      <c r="AR204" s="17" t="s">
        <v>201</v>
      </c>
      <c r="AT204" s="17" t="s">
        <v>197</v>
      </c>
      <c r="AU204" s="17" t="s">
        <v>202</v>
      </c>
      <c r="AY204" s="17" t="s">
        <v>194</v>
      </c>
      <c r="BE204" s="146">
        <f>IF(N204="základní",J204,0)</f>
        <v>0</v>
      </c>
      <c r="BF204" s="146">
        <f>IF(N204="snížená",J204,0)</f>
        <v>0</v>
      </c>
      <c r="BG204" s="146">
        <f>IF(N204="zákl. přenesená",J204,0)</f>
        <v>0</v>
      </c>
      <c r="BH204" s="146">
        <f>IF(N204="sníž. přenesená",J204,0)</f>
        <v>0</v>
      </c>
      <c r="BI204" s="146">
        <f>IF(N204="nulová",J204,0)</f>
        <v>0</v>
      </c>
      <c r="BJ204" s="17" t="s">
        <v>202</v>
      </c>
      <c r="BK204" s="146">
        <f>ROUND(I204*H204,2)</f>
        <v>0</v>
      </c>
      <c r="BL204" s="17" t="s">
        <v>201</v>
      </c>
      <c r="BM204" s="17" t="s">
        <v>428</v>
      </c>
    </row>
    <row r="205" spans="2:51" s="11" customFormat="1" ht="13.5">
      <c r="B205" s="149"/>
      <c r="D205" s="150" t="s">
        <v>209</v>
      </c>
      <c r="E205" s="151" t="s">
        <v>90</v>
      </c>
      <c r="F205" s="152" t="s">
        <v>429</v>
      </c>
      <c r="H205" s="151" t="s">
        <v>90</v>
      </c>
      <c r="L205" s="149"/>
      <c r="M205" s="153"/>
      <c r="N205" s="154"/>
      <c r="O205" s="154"/>
      <c r="P205" s="154"/>
      <c r="Q205" s="154"/>
      <c r="R205" s="154"/>
      <c r="S205" s="154"/>
      <c r="T205" s="155"/>
      <c r="AT205" s="151" t="s">
        <v>209</v>
      </c>
      <c r="AU205" s="151" t="s">
        <v>202</v>
      </c>
      <c r="AV205" s="11" t="s">
        <v>158</v>
      </c>
      <c r="AW205" s="11" t="s">
        <v>115</v>
      </c>
      <c r="AX205" s="11" t="s">
        <v>152</v>
      </c>
      <c r="AY205" s="151" t="s">
        <v>194</v>
      </c>
    </row>
    <row r="206" spans="2:51" s="12" customFormat="1" ht="13.5">
      <c r="B206" s="156"/>
      <c r="D206" s="150" t="s">
        <v>209</v>
      </c>
      <c r="E206" s="157" t="s">
        <v>90</v>
      </c>
      <c r="F206" s="158" t="s">
        <v>430</v>
      </c>
      <c r="H206" s="159">
        <v>67.77</v>
      </c>
      <c r="L206" s="156"/>
      <c r="M206" s="160"/>
      <c r="N206" s="161"/>
      <c r="O206" s="161"/>
      <c r="P206" s="161"/>
      <c r="Q206" s="161"/>
      <c r="R206" s="161"/>
      <c r="S206" s="161"/>
      <c r="T206" s="162"/>
      <c r="AT206" s="157" t="s">
        <v>209</v>
      </c>
      <c r="AU206" s="157" t="s">
        <v>202</v>
      </c>
      <c r="AV206" s="12" t="s">
        <v>202</v>
      </c>
      <c r="AW206" s="12" t="s">
        <v>115</v>
      </c>
      <c r="AX206" s="12" t="s">
        <v>152</v>
      </c>
      <c r="AY206" s="157" t="s">
        <v>194</v>
      </c>
    </row>
    <row r="207" spans="2:51" s="13" customFormat="1" ht="13.5">
      <c r="B207" s="163"/>
      <c r="D207" s="147" t="s">
        <v>209</v>
      </c>
      <c r="E207" s="164" t="s">
        <v>90</v>
      </c>
      <c r="F207" s="165" t="s">
        <v>220</v>
      </c>
      <c r="H207" s="166">
        <v>67.77</v>
      </c>
      <c r="L207" s="163"/>
      <c r="M207" s="167"/>
      <c r="N207" s="168"/>
      <c r="O207" s="168"/>
      <c r="P207" s="168"/>
      <c r="Q207" s="168"/>
      <c r="R207" s="168"/>
      <c r="S207" s="168"/>
      <c r="T207" s="169"/>
      <c r="AT207" s="170" t="s">
        <v>209</v>
      </c>
      <c r="AU207" s="170" t="s">
        <v>202</v>
      </c>
      <c r="AV207" s="13" t="s">
        <v>201</v>
      </c>
      <c r="AW207" s="13" t="s">
        <v>115</v>
      </c>
      <c r="AX207" s="13" t="s">
        <v>158</v>
      </c>
      <c r="AY207" s="170" t="s">
        <v>194</v>
      </c>
    </row>
    <row r="208" spans="2:65" s="1" customFormat="1" ht="22.5" customHeight="1">
      <c r="B208" s="135"/>
      <c r="C208" s="136">
        <v>39</v>
      </c>
      <c r="D208" s="136" t="s">
        <v>197</v>
      </c>
      <c r="E208" s="137" t="s">
        <v>431</v>
      </c>
      <c r="F208" s="138" t="s">
        <v>432</v>
      </c>
      <c r="G208" s="139" t="s">
        <v>316</v>
      </c>
      <c r="H208" s="285">
        <v>475.242</v>
      </c>
      <c r="I208" s="141"/>
      <c r="J208" s="141">
        <f>ROUND(I208*H208,2)</f>
        <v>0</v>
      </c>
      <c r="K208" s="138" t="s">
        <v>90</v>
      </c>
      <c r="L208" s="31"/>
      <c r="M208" s="142" t="s">
        <v>90</v>
      </c>
      <c r="N208" s="143" t="s">
        <v>124</v>
      </c>
      <c r="O208" s="144">
        <v>0</v>
      </c>
      <c r="P208" s="144">
        <f>O208*H208</f>
        <v>0</v>
      </c>
      <c r="Q208" s="144">
        <v>0</v>
      </c>
      <c r="R208" s="144">
        <f>Q208*H208</f>
        <v>0</v>
      </c>
      <c r="S208" s="144">
        <v>0</v>
      </c>
      <c r="T208" s="145">
        <f>S208*H208</f>
        <v>0</v>
      </c>
      <c r="AR208" s="17" t="s">
        <v>201</v>
      </c>
      <c r="AT208" s="17" t="s">
        <v>197</v>
      </c>
      <c r="AU208" s="17" t="s">
        <v>202</v>
      </c>
      <c r="AY208" s="17" t="s">
        <v>194</v>
      </c>
      <c r="BE208" s="146">
        <f>IF(N208="základní",J208,0)</f>
        <v>0</v>
      </c>
      <c r="BF208" s="146">
        <f>IF(N208="snížená",J208,0)</f>
        <v>0</v>
      </c>
      <c r="BG208" s="146">
        <f>IF(N208="zákl. přenesená",J208,0)</f>
        <v>0</v>
      </c>
      <c r="BH208" s="146">
        <f>IF(N208="sníž. přenesená",J208,0)</f>
        <v>0</v>
      </c>
      <c r="BI208" s="146">
        <f>IF(N208="nulová",J208,0)</f>
        <v>0</v>
      </c>
      <c r="BJ208" s="17" t="s">
        <v>202</v>
      </c>
      <c r="BK208" s="146">
        <f>ROUND(I208*H208,2)</f>
        <v>0</v>
      </c>
      <c r="BL208" s="17" t="s">
        <v>201</v>
      </c>
      <c r="BM208" s="17" t="s">
        <v>433</v>
      </c>
    </row>
    <row r="209" spans="2:47" s="1" customFormat="1" ht="108">
      <c r="B209" s="31"/>
      <c r="D209" s="150" t="s">
        <v>204</v>
      </c>
      <c r="F209" s="171" t="s">
        <v>434</v>
      </c>
      <c r="H209" s="295"/>
      <c r="L209" s="31"/>
      <c r="M209" s="59"/>
      <c r="N209" s="32"/>
      <c r="O209" s="32"/>
      <c r="P209" s="32"/>
      <c r="Q209" s="32"/>
      <c r="R209" s="32"/>
      <c r="S209" s="32"/>
      <c r="T209" s="60"/>
      <c r="AT209" s="17" t="s">
        <v>204</v>
      </c>
      <c r="AU209" s="17" t="s">
        <v>202</v>
      </c>
    </row>
    <row r="210" spans="2:51" s="11" customFormat="1" ht="13.5">
      <c r="B210" s="149"/>
      <c r="D210" s="150" t="s">
        <v>209</v>
      </c>
      <c r="E210" s="151" t="s">
        <v>90</v>
      </c>
      <c r="F210" s="152" t="s">
        <v>429</v>
      </c>
      <c r="H210" s="296" t="s">
        <v>90</v>
      </c>
      <c r="L210" s="149"/>
      <c r="M210" s="153"/>
      <c r="N210" s="154"/>
      <c r="O210" s="154"/>
      <c r="P210" s="154"/>
      <c r="Q210" s="154"/>
      <c r="R210" s="154"/>
      <c r="S210" s="154"/>
      <c r="T210" s="155"/>
      <c r="AT210" s="151" t="s">
        <v>209</v>
      </c>
      <c r="AU210" s="151" t="s">
        <v>202</v>
      </c>
      <c r="AV210" s="11" t="s">
        <v>158</v>
      </c>
      <c r="AW210" s="11" t="s">
        <v>115</v>
      </c>
      <c r="AX210" s="11" t="s">
        <v>152</v>
      </c>
      <c r="AY210" s="151" t="s">
        <v>194</v>
      </c>
    </row>
    <row r="211" spans="2:51" s="11" customFormat="1" ht="13.5">
      <c r="B211" s="149"/>
      <c r="D211" s="150" t="s">
        <v>209</v>
      </c>
      <c r="E211" s="151" t="s">
        <v>90</v>
      </c>
      <c r="F211" s="152" t="s">
        <v>435</v>
      </c>
      <c r="H211" s="296" t="s">
        <v>90</v>
      </c>
      <c r="L211" s="149"/>
      <c r="M211" s="153"/>
      <c r="N211" s="154"/>
      <c r="O211" s="154"/>
      <c r="P211" s="154"/>
      <c r="Q211" s="154"/>
      <c r="R211" s="154"/>
      <c r="S211" s="154"/>
      <c r="T211" s="155"/>
      <c r="AT211" s="151" t="s">
        <v>209</v>
      </c>
      <c r="AU211" s="151" t="s">
        <v>202</v>
      </c>
      <c r="AV211" s="11" t="s">
        <v>158</v>
      </c>
      <c r="AW211" s="11" t="s">
        <v>115</v>
      </c>
      <c r="AX211" s="11" t="s">
        <v>152</v>
      </c>
      <c r="AY211" s="151" t="s">
        <v>194</v>
      </c>
    </row>
    <row r="212" spans="2:51" s="11" customFormat="1" ht="13.5">
      <c r="B212" s="149"/>
      <c r="D212" s="150" t="s">
        <v>209</v>
      </c>
      <c r="E212" s="151" t="s">
        <v>90</v>
      </c>
      <c r="F212" s="152" t="s">
        <v>436</v>
      </c>
      <c r="H212" s="296" t="s">
        <v>90</v>
      </c>
      <c r="L212" s="149"/>
      <c r="M212" s="153"/>
      <c r="N212" s="154"/>
      <c r="O212" s="154"/>
      <c r="P212" s="154"/>
      <c r="Q212" s="154"/>
      <c r="R212" s="154"/>
      <c r="S212" s="154"/>
      <c r="T212" s="155"/>
      <c r="AT212" s="151" t="s">
        <v>209</v>
      </c>
      <c r="AU212" s="151" t="s">
        <v>202</v>
      </c>
      <c r="AV212" s="11" t="s">
        <v>158</v>
      </c>
      <c r="AW212" s="11" t="s">
        <v>115</v>
      </c>
      <c r="AX212" s="11" t="s">
        <v>152</v>
      </c>
      <c r="AY212" s="151" t="s">
        <v>194</v>
      </c>
    </row>
    <row r="213" spans="2:51" s="11" customFormat="1" ht="13.5">
      <c r="B213" s="149"/>
      <c r="D213" s="150" t="s">
        <v>209</v>
      </c>
      <c r="E213" s="151" t="s">
        <v>90</v>
      </c>
      <c r="F213" s="152" t="s">
        <v>437</v>
      </c>
      <c r="H213" s="296" t="s">
        <v>90</v>
      </c>
      <c r="L213" s="149"/>
      <c r="M213" s="153"/>
      <c r="N213" s="154"/>
      <c r="O213" s="154"/>
      <c r="P213" s="154"/>
      <c r="Q213" s="154"/>
      <c r="R213" s="154"/>
      <c r="S213" s="154"/>
      <c r="T213" s="155"/>
      <c r="AT213" s="151" t="s">
        <v>209</v>
      </c>
      <c r="AU213" s="151" t="s">
        <v>202</v>
      </c>
      <c r="AV213" s="11" t="s">
        <v>158</v>
      </c>
      <c r="AW213" s="11" t="s">
        <v>115</v>
      </c>
      <c r="AX213" s="11" t="s">
        <v>152</v>
      </c>
      <c r="AY213" s="151" t="s">
        <v>194</v>
      </c>
    </row>
    <row r="214" spans="2:51" s="12" customFormat="1" ht="13.5">
      <c r="B214" s="156"/>
      <c r="D214" s="150" t="s">
        <v>209</v>
      </c>
      <c r="E214" s="157" t="s">
        <v>90</v>
      </c>
      <c r="F214" s="158" t="s">
        <v>438</v>
      </c>
      <c r="H214" s="288">
        <v>475.242</v>
      </c>
      <c r="L214" s="156"/>
      <c r="M214" s="160"/>
      <c r="N214" s="161"/>
      <c r="O214" s="161"/>
      <c r="P214" s="161"/>
      <c r="Q214" s="161"/>
      <c r="R214" s="161"/>
      <c r="S214" s="161"/>
      <c r="T214" s="162"/>
      <c r="AT214" s="157" t="s">
        <v>209</v>
      </c>
      <c r="AU214" s="157" t="s">
        <v>202</v>
      </c>
      <c r="AV214" s="12" t="s">
        <v>202</v>
      </c>
      <c r="AW214" s="12" t="s">
        <v>115</v>
      </c>
      <c r="AX214" s="12" t="s">
        <v>152</v>
      </c>
      <c r="AY214" s="157" t="s">
        <v>194</v>
      </c>
    </row>
    <row r="215" spans="2:51" s="13" customFormat="1" ht="13.5">
      <c r="B215" s="163"/>
      <c r="D215" s="147" t="s">
        <v>209</v>
      </c>
      <c r="E215" s="164" t="s">
        <v>90</v>
      </c>
      <c r="F215" s="165" t="s">
        <v>220</v>
      </c>
      <c r="H215" s="291">
        <v>475.242</v>
      </c>
      <c r="L215" s="163"/>
      <c r="M215" s="167"/>
      <c r="N215" s="168"/>
      <c r="O215" s="168"/>
      <c r="P215" s="168"/>
      <c r="Q215" s="168"/>
      <c r="R215" s="168"/>
      <c r="S215" s="168"/>
      <c r="T215" s="169"/>
      <c r="AT215" s="170" t="s">
        <v>209</v>
      </c>
      <c r="AU215" s="170" t="s">
        <v>202</v>
      </c>
      <c r="AV215" s="13" t="s">
        <v>201</v>
      </c>
      <c r="AW215" s="13" t="s">
        <v>115</v>
      </c>
      <c r="AX215" s="13" t="s">
        <v>158</v>
      </c>
      <c r="AY215" s="170" t="s">
        <v>194</v>
      </c>
    </row>
    <row r="216" spans="2:65" s="1" customFormat="1" ht="31.5" customHeight="1">
      <c r="B216" s="135"/>
      <c r="C216" s="136">
        <v>40</v>
      </c>
      <c r="D216" s="136" t="s">
        <v>197</v>
      </c>
      <c r="E216" s="137" t="s">
        <v>440</v>
      </c>
      <c r="F216" s="138" t="s">
        <v>441</v>
      </c>
      <c r="G216" s="139" t="s">
        <v>316</v>
      </c>
      <c r="H216" s="285">
        <v>72.66</v>
      </c>
      <c r="I216" s="141"/>
      <c r="J216" s="141">
        <f>ROUND(I216*H216,2)</f>
        <v>0</v>
      </c>
      <c r="K216" s="138" t="s">
        <v>317</v>
      </c>
      <c r="L216" s="31"/>
      <c r="M216" s="142" t="s">
        <v>90</v>
      </c>
      <c r="N216" s="143" t="s">
        <v>124</v>
      </c>
      <c r="O216" s="144">
        <v>0.294</v>
      </c>
      <c r="P216" s="144">
        <f>O216*H216</f>
        <v>21.362039999999997</v>
      </c>
      <c r="Q216" s="144">
        <v>0.00628</v>
      </c>
      <c r="R216" s="144">
        <f>Q216*H216</f>
        <v>0.45630479999999995</v>
      </c>
      <c r="S216" s="144">
        <v>0</v>
      </c>
      <c r="T216" s="145">
        <f>S216*H216</f>
        <v>0</v>
      </c>
      <c r="AR216" s="17" t="s">
        <v>201</v>
      </c>
      <c r="AT216" s="17" t="s">
        <v>197</v>
      </c>
      <c r="AU216" s="17" t="s">
        <v>202</v>
      </c>
      <c r="AY216" s="17" t="s">
        <v>194</v>
      </c>
      <c r="BE216" s="146">
        <f>IF(N216="základní",J216,0)</f>
        <v>0</v>
      </c>
      <c r="BF216" s="146">
        <f>IF(N216="snížená",J216,0)</f>
        <v>0</v>
      </c>
      <c r="BG216" s="146">
        <f>IF(N216="zákl. přenesená",J216,0)</f>
        <v>0</v>
      </c>
      <c r="BH216" s="146">
        <f>IF(N216="sníž. přenesená",J216,0)</f>
        <v>0</v>
      </c>
      <c r="BI216" s="146">
        <f>IF(N216="nulová",J216,0)</f>
        <v>0</v>
      </c>
      <c r="BJ216" s="17" t="s">
        <v>202</v>
      </c>
      <c r="BK216" s="146">
        <f>ROUND(I216*H216,2)</f>
        <v>0</v>
      </c>
      <c r="BL216" s="17" t="s">
        <v>201</v>
      </c>
      <c r="BM216" s="17" t="s">
        <v>442</v>
      </c>
    </row>
    <row r="217" spans="2:65" s="1" customFormat="1" ht="22.5" customHeight="1">
      <c r="B217" s="135"/>
      <c r="C217" s="136">
        <v>41</v>
      </c>
      <c r="D217" s="136" t="s">
        <v>197</v>
      </c>
      <c r="E217" s="137" t="s">
        <v>443</v>
      </c>
      <c r="F217" s="138" t="s">
        <v>444</v>
      </c>
      <c r="G217" s="139" t="s">
        <v>316</v>
      </c>
      <c r="H217" s="285">
        <v>402.582</v>
      </c>
      <c r="I217" s="141"/>
      <c r="J217" s="141">
        <f>ROUND(I217*H217,2)</f>
        <v>0</v>
      </c>
      <c r="K217" s="138" t="s">
        <v>317</v>
      </c>
      <c r="L217" s="31"/>
      <c r="M217" s="142" t="s">
        <v>90</v>
      </c>
      <c r="N217" s="143" t="s">
        <v>124</v>
      </c>
      <c r="O217" s="144">
        <v>0.245</v>
      </c>
      <c r="P217" s="144">
        <f>O217*H217</f>
        <v>98.63259</v>
      </c>
      <c r="Q217" s="144">
        <v>0.00348</v>
      </c>
      <c r="R217" s="144">
        <f>Q217*H217</f>
        <v>1.40098536</v>
      </c>
      <c r="S217" s="144">
        <v>0</v>
      </c>
      <c r="T217" s="145">
        <f>S217*H217</f>
        <v>0</v>
      </c>
      <c r="AR217" s="17" t="s">
        <v>201</v>
      </c>
      <c r="AT217" s="17" t="s">
        <v>197</v>
      </c>
      <c r="AU217" s="17" t="s">
        <v>202</v>
      </c>
      <c r="AY217" s="17" t="s">
        <v>194</v>
      </c>
      <c r="BE217" s="146">
        <f>IF(N217="základní",J217,0)</f>
        <v>0</v>
      </c>
      <c r="BF217" s="146">
        <f>IF(N217="snížená",J217,0)</f>
        <v>0</v>
      </c>
      <c r="BG217" s="146">
        <f>IF(N217="zákl. přenesená",J217,0)</f>
        <v>0</v>
      </c>
      <c r="BH217" s="146">
        <f>IF(N217="sníž. přenesená",J217,0)</f>
        <v>0</v>
      </c>
      <c r="BI217" s="146">
        <f>IF(N217="nulová",J217,0)</f>
        <v>0</v>
      </c>
      <c r="BJ217" s="17" t="s">
        <v>202</v>
      </c>
      <c r="BK217" s="146">
        <f>ROUND(I217*H217,2)</f>
        <v>0</v>
      </c>
      <c r="BL217" s="17" t="s">
        <v>201</v>
      </c>
      <c r="BM217" s="17" t="s">
        <v>445</v>
      </c>
    </row>
    <row r="218" spans="2:65" s="1" customFormat="1" ht="22.5" customHeight="1">
      <c r="B218" s="135"/>
      <c r="C218" s="136">
        <v>42</v>
      </c>
      <c r="D218" s="136" t="s">
        <v>197</v>
      </c>
      <c r="E218" s="137" t="s">
        <v>446</v>
      </c>
      <c r="F218" s="138" t="s">
        <v>447</v>
      </c>
      <c r="G218" s="139" t="s">
        <v>352</v>
      </c>
      <c r="H218" s="140">
        <v>55</v>
      </c>
      <c r="I218" s="141"/>
      <c r="J218" s="141">
        <f>ROUND(I218*H218,2)</f>
        <v>0</v>
      </c>
      <c r="K218" s="138" t="s">
        <v>90</v>
      </c>
      <c r="L218" s="31"/>
      <c r="M218" s="142" t="s">
        <v>90</v>
      </c>
      <c r="N218" s="143" t="s">
        <v>124</v>
      </c>
      <c r="O218" s="144">
        <v>0.095</v>
      </c>
      <c r="P218" s="144">
        <f>O218*H218</f>
        <v>5.225</v>
      </c>
      <c r="Q218" s="144">
        <v>0.0005</v>
      </c>
      <c r="R218" s="144">
        <f>Q218*H218</f>
        <v>0.0275</v>
      </c>
      <c r="S218" s="144">
        <v>0</v>
      </c>
      <c r="T218" s="145">
        <f>S218*H218</f>
        <v>0</v>
      </c>
      <c r="AR218" s="17" t="s">
        <v>201</v>
      </c>
      <c r="AT218" s="17" t="s">
        <v>197</v>
      </c>
      <c r="AU218" s="17" t="s">
        <v>202</v>
      </c>
      <c r="AY218" s="17" t="s">
        <v>194</v>
      </c>
      <c r="BE218" s="146">
        <f>IF(N218="základní",J218,0)</f>
        <v>0</v>
      </c>
      <c r="BF218" s="146">
        <f>IF(N218="snížená",J218,0)</f>
        <v>0</v>
      </c>
      <c r="BG218" s="146">
        <f>IF(N218="zákl. přenesená",J218,0)</f>
        <v>0</v>
      </c>
      <c r="BH218" s="146">
        <f>IF(N218="sníž. přenesená",J218,0)</f>
        <v>0</v>
      </c>
      <c r="BI218" s="146">
        <f>IF(N218="nulová",J218,0)</f>
        <v>0</v>
      </c>
      <c r="BJ218" s="17" t="s">
        <v>202</v>
      </c>
      <c r="BK218" s="146">
        <f>ROUND(I218*H218,2)</f>
        <v>0</v>
      </c>
      <c r="BL218" s="17" t="s">
        <v>201</v>
      </c>
      <c r="BM218" s="17" t="s">
        <v>448</v>
      </c>
    </row>
    <row r="219" spans="2:65" s="1" customFormat="1" ht="31.5" customHeight="1">
      <c r="B219" s="135"/>
      <c r="C219" s="136">
        <v>43</v>
      </c>
      <c r="D219" s="136" t="s">
        <v>197</v>
      </c>
      <c r="E219" s="137" t="s">
        <v>449</v>
      </c>
      <c r="F219" s="138" t="s">
        <v>450</v>
      </c>
      <c r="G219" s="139" t="s">
        <v>316</v>
      </c>
      <c r="H219" s="140">
        <v>62.445</v>
      </c>
      <c r="I219" s="141"/>
      <c r="J219" s="141">
        <f>ROUND(I219*H219,2)</f>
        <v>0</v>
      </c>
      <c r="K219" s="138" t="s">
        <v>90</v>
      </c>
      <c r="L219" s="31"/>
      <c r="M219" s="142" t="s">
        <v>90</v>
      </c>
      <c r="N219" s="143" t="s">
        <v>124</v>
      </c>
      <c r="O219" s="144">
        <v>0</v>
      </c>
      <c r="P219" s="144">
        <f>O219*H219</f>
        <v>0</v>
      </c>
      <c r="Q219" s="144">
        <v>0</v>
      </c>
      <c r="R219" s="144">
        <f>Q219*H219</f>
        <v>0</v>
      </c>
      <c r="S219" s="144">
        <v>0</v>
      </c>
      <c r="T219" s="145">
        <f>S219*H219</f>
        <v>0</v>
      </c>
      <c r="AR219" s="17" t="s">
        <v>201</v>
      </c>
      <c r="AT219" s="17" t="s">
        <v>197</v>
      </c>
      <c r="AU219" s="17" t="s">
        <v>202</v>
      </c>
      <c r="AY219" s="17" t="s">
        <v>194</v>
      </c>
      <c r="BE219" s="146">
        <f>IF(N219="základní",J219,0)</f>
        <v>0</v>
      </c>
      <c r="BF219" s="146">
        <f>IF(N219="snížená",J219,0)</f>
        <v>0</v>
      </c>
      <c r="BG219" s="146">
        <f>IF(N219="zákl. přenesená",J219,0)</f>
        <v>0</v>
      </c>
      <c r="BH219" s="146">
        <f>IF(N219="sníž. přenesená",J219,0)</f>
        <v>0</v>
      </c>
      <c r="BI219" s="146">
        <f>IF(N219="nulová",J219,0)</f>
        <v>0</v>
      </c>
      <c r="BJ219" s="17" t="s">
        <v>202</v>
      </c>
      <c r="BK219" s="146">
        <f>ROUND(I219*H219,2)</f>
        <v>0</v>
      </c>
      <c r="BL219" s="17" t="s">
        <v>201</v>
      </c>
      <c r="BM219" s="17" t="s">
        <v>451</v>
      </c>
    </row>
    <row r="220" spans="2:51" s="11" customFormat="1" ht="13.5">
      <c r="B220" s="149"/>
      <c r="D220" s="150" t="s">
        <v>209</v>
      </c>
      <c r="E220" s="151" t="s">
        <v>90</v>
      </c>
      <c r="F220" s="152" t="s">
        <v>429</v>
      </c>
      <c r="H220" s="151" t="s">
        <v>90</v>
      </c>
      <c r="L220" s="149"/>
      <c r="M220" s="153"/>
      <c r="N220" s="154"/>
      <c r="O220" s="154"/>
      <c r="P220" s="154"/>
      <c r="Q220" s="154"/>
      <c r="R220" s="154"/>
      <c r="S220" s="154"/>
      <c r="T220" s="155"/>
      <c r="AT220" s="151" t="s">
        <v>209</v>
      </c>
      <c r="AU220" s="151" t="s">
        <v>202</v>
      </c>
      <c r="AV220" s="11" t="s">
        <v>158</v>
      </c>
      <c r="AW220" s="11" t="s">
        <v>115</v>
      </c>
      <c r="AX220" s="11" t="s">
        <v>152</v>
      </c>
      <c r="AY220" s="151" t="s">
        <v>194</v>
      </c>
    </row>
    <row r="221" spans="2:51" s="12" customFormat="1" ht="13.5">
      <c r="B221" s="156"/>
      <c r="D221" s="150" t="s">
        <v>209</v>
      </c>
      <c r="E221" s="157" t="s">
        <v>90</v>
      </c>
      <c r="F221" s="158" t="s">
        <v>452</v>
      </c>
      <c r="H221" s="159">
        <v>62.445</v>
      </c>
      <c r="L221" s="156"/>
      <c r="M221" s="160"/>
      <c r="N221" s="161"/>
      <c r="O221" s="161"/>
      <c r="P221" s="161"/>
      <c r="Q221" s="161"/>
      <c r="R221" s="161"/>
      <c r="S221" s="161"/>
      <c r="T221" s="162"/>
      <c r="AT221" s="157" t="s">
        <v>209</v>
      </c>
      <c r="AU221" s="157" t="s">
        <v>202</v>
      </c>
      <c r="AV221" s="12" t="s">
        <v>202</v>
      </c>
      <c r="AW221" s="12" t="s">
        <v>115</v>
      </c>
      <c r="AX221" s="12" t="s">
        <v>152</v>
      </c>
      <c r="AY221" s="157" t="s">
        <v>194</v>
      </c>
    </row>
    <row r="222" spans="2:51" s="13" customFormat="1" ht="13.5">
      <c r="B222" s="163"/>
      <c r="D222" s="147" t="s">
        <v>209</v>
      </c>
      <c r="E222" s="164" t="s">
        <v>90</v>
      </c>
      <c r="F222" s="165" t="s">
        <v>220</v>
      </c>
      <c r="H222" s="166">
        <v>62.445</v>
      </c>
      <c r="L222" s="163"/>
      <c r="M222" s="167"/>
      <c r="N222" s="168"/>
      <c r="O222" s="168"/>
      <c r="P222" s="168"/>
      <c r="Q222" s="168"/>
      <c r="R222" s="168"/>
      <c r="S222" s="168"/>
      <c r="T222" s="169"/>
      <c r="AT222" s="170" t="s">
        <v>209</v>
      </c>
      <c r="AU222" s="170" t="s">
        <v>202</v>
      </c>
      <c r="AV222" s="13" t="s">
        <v>201</v>
      </c>
      <c r="AW222" s="13" t="s">
        <v>115</v>
      </c>
      <c r="AX222" s="13" t="s">
        <v>158</v>
      </c>
      <c r="AY222" s="170" t="s">
        <v>194</v>
      </c>
    </row>
    <row r="223" spans="2:65" s="1" customFormat="1" ht="22.5" customHeight="1">
      <c r="B223" s="135"/>
      <c r="C223" s="136">
        <v>44</v>
      </c>
      <c r="D223" s="136" t="s">
        <v>197</v>
      </c>
      <c r="E223" s="137" t="s">
        <v>453</v>
      </c>
      <c r="F223" s="138" t="s">
        <v>454</v>
      </c>
      <c r="G223" s="139" t="s">
        <v>316</v>
      </c>
      <c r="H223" s="140">
        <v>45.18</v>
      </c>
      <c r="I223" s="141"/>
      <c r="J223" s="141">
        <f>ROUND(I223*H223,2)</f>
        <v>0</v>
      </c>
      <c r="K223" s="138" t="s">
        <v>317</v>
      </c>
      <c r="L223" s="31"/>
      <c r="M223" s="142" t="s">
        <v>90</v>
      </c>
      <c r="N223" s="143" t="s">
        <v>124</v>
      </c>
      <c r="O223" s="144">
        <v>0.348</v>
      </c>
      <c r="P223" s="144">
        <f>O223*H223</f>
        <v>15.722639999999998</v>
      </c>
      <c r="Q223" s="144">
        <v>0.04984</v>
      </c>
      <c r="R223" s="144">
        <f>Q223*H223</f>
        <v>2.2517712000000003</v>
      </c>
      <c r="S223" s="144">
        <v>0</v>
      </c>
      <c r="T223" s="145">
        <f>S223*H223</f>
        <v>0</v>
      </c>
      <c r="AR223" s="17" t="s">
        <v>201</v>
      </c>
      <c r="AT223" s="17" t="s">
        <v>197</v>
      </c>
      <c r="AU223" s="17" t="s">
        <v>202</v>
      </c>
      <c r="AY223" s="17" t="s">
        <v>194</v>
      </c>
      <c r="BE223" s="146">
        <f>IF(N223="základní",J223,0)</f>
        <v>0</v>
      </c>
      <c r="BF223" s="146">
        <f>IF(N223="snížená",J223,0)</f>
        <v>0</v>
      </c>
      <c r="BG223" s="146">
        <f>IF(N223="zákl. přenesená",J223,0)</f>
        <v>0</v>
      </c>
      <c r="BH223" s="146">
        <f>IF(N223="sníž. přenesená",J223,0)</f>
        <v>0</v>
      </c>
      <c r="BI223" s="146">
        <f>IF(N223="nulová",J223,0)</f>
        <v>0</v>
      </c>
      <c r="BJ223" s="17" t="s">
        <v>202</v>
      </c>
      <c r="BK223" s="146">
        <f>ROUND(I223*H223,2)</f>
        <v>0</v>
      </c>
      <c r="BL223" s="17" t="s">
        <v>201</v>
      </c>
      <c r="BM223" s="17" t="s">
        <v>455</v>
      </c>
    </row>
    <row r="224" spans="2:51" s="12" customFormat="1" ht="13.5">
      <c r="B224" s="156"/>
      <c r="D224" s="150" t="s">
        <v>209</v>
      </c>
      <c r="E224" s="157" t="s">
        <v>90</v>
      </c>
      <c r="F224" s="158" t="s">
        <v>456</v>
      </c>
      <c r="H224" s="159">
        <v>45.18</v>
      </c>
      <c r="L224" s="156"/>
      <c r="M224" s="160"/>
      <c r="N224" s="161"/>
      <c r="O224" s="161"/>
      <c r="P224" s="161"/>
      <c r="Q224" s="161"/>
      <c r="R224" s="161"/>
      <c r="S224" s="161"/>
      <c r="T224" s="162"/>
      <c r="AT224" s="157" t="s">
        <v>209</v>
      </c>
      <c r="AU224" s="157" t="s">
        <v>202</v>
      </c>
      <c r="AV224" s="12" t="s">
        <v>202</v>
      </c>
      <c r="AW224" s="12" t="s">
        <v>115</v>
      </c>
      <c r="AX224" s="12" t="s">
        <v>152</v>
      </c>
      <c r="AY224" s="157" t="s">
        <v>194</v>
      </c>
    </row>
    <row r="225" spans="2:51" s="13" customFormat="1" ht="13.5">
      <c r="B225" s="163"/>
      <c r="D225" s="147" t="s">
        <v>209</v>
      </c>
      <c r="E225" s="164" t="s">
        <v>90</v>
      </c>
      <c r="F225" s="165" t="s">
        <v>220</v>
      </c>
      <c r="H225" s="166">
        <v>45.18</v>
      </c>
      <c r="L225" s="163"/>
      <c r="M225" s="167"/>
      <c r="N225" s="168"/>
      <c r="O225" s="168"/>
      <c r="P225" s="168"/>
      <c r="Q225" s="168"/>
      <c r="R225" s="168"/>
      <c r="S225" s="168"/>
      <c r="T225" s="169"/>
      <c r="AT225" s="170" t="s">
        <v>209</v>
      </c>
      <c r="AU225" s="170" t="s">
        <v>202</v>
      </c>
      <c r="AV225" s="13" t="s">
        <v>201</v>
      </c>
      <c r="AW225" s="13" t="s">
        <v>115</v>
      </c>
      <c r="AX225" s="13" t="s">
        <v>158</v>
      </c>
      <c r="AY225" s="170" t="s">
        <v>194</v>
      </c>
    </row>
    <row r="226" spans="2:65" s="1" customFormat="1" ht="22.5" customHeight="1">
      <c r="B226" s="135"/>
      <c r="C226" s="136">
        <v>45</v>
      </c>
      <c r="D226" s="136" t="s">
        <v>197</v>
      </c>
      <c r="E226" s="137" t="s">
        <v>457</v>
      </c>
      <c r="F226" s="138" t="s">
        <v>458</v>
      </c>
      <c r="G226" s="139" t="s">
        <v>459</v>
      </c>
      <c r="H226" s="140">
        <v>37</v>
      </c>
      <c r="I226" s="141"/>
      <c r="J226" s="141">
        <f>ROUND(I226*H226,2)</f>
        <v>0</v>
      </c>
      <c r="K226" s="138" t="s">
        <v>317</v>
      </c>
      <c r="L226" s="31"/>
      <c r="M226" s="142" t="s">
        <v>90</v>
      </c>
      <c r="N226" s="143" t="s">
        <v>124</v>
      </c>
      <c r="O226" s="144">
        <v>0.2</v>
      </c>
      <c r="P226" s="144">
        <f>O226*H226</f>
        <v>7.4</v>
      </c>
      <c r="Q226" s="144">
        <v>0</v>
      </c>
      <c r="R226" s="144">
        <f>Q226*H226</f>
        <v>0</v>
      </c>
      <c r="S226" s="144">
        <v>0</v>
      </c>
      <c r="T226" s="145">
        <f>S226*H226</f>
        <v>0</v>
      </c>
      <c r="AR226" s="17" t="s">
        <v>201</v>
      </c>
      <c r="AT226" s="17" t="s">
        <v>197</v>
      </c>
      <c r="AU226" s="17" t="s">
        <v>202</v>
      </c>
      <c r="AY226" s="17" t="s">
        <v>194</v>
      </c>
      <c r="BE226" s="146">
        <f>IF(N226="základní",J226,0)</f>
        <v>0</v>
      </c>
      <c r="BF226" s="146">
        <f>IF(N226="snížená",J226,0)</f>
        <v>0</v>
      </c>
      <c r="BG226" s="146">
        <f>IF(N226="zákl. přenesená",J226,0)</f>
        <v>0</v>
      </c>
      <c r="BH226" s="146">
        <f>IF(N226="sníž. přenesená",J226,0)</f>
        <v>0</v>
      </c>
      <c r="BI226" s="146">
        <f>IF(N226="nulová",J226,0)</f>
        <v>0</v>
      </c>
      <c r="BJ226" s="17" t="s">
        <v>202</v>
      </c>
      <c r="BK226" s="146">
        <f>ROUND(I226*H226,2)</f>
        <v>0</v>
      </c>
      <c r="BL226" s="17" t="s">
        <v>201</v>
      </c>
      <c r="BM226" s="17" t="s">
        <v>460</v>
      </c>
    </row>
    <row r="227" spans="2:65" s="1" customFormat="1" ht="22.5" customHeight="1">
      <c r="B227" s="135"/>
      <c r="C227" s="176">
        <v>46</v>
      </c>
      <c r="D227" s="176" t="s">
        <v>332</v>
      </c>
      <c r="E227" s="177" t="s">
        <v>461</v>
      </c>
      <c r="F227" s="178" t="s">
        <v>741</v>
      </c>
      <c r="G227" s="179" t="s">
        <v>459</v>
      </c>
      <c r="H227" s="180">
        <v>37</v>
      </c>
      <c r="I227" s="181"/>
      <c r="J227" s="181">
        <f>ROUND(I227*H227,2)</f>
        <v>0</v>
      </c>
      <c r="K227" s="178" t="s">
        <v>90</v>
      </c>
      <c r="L227" s="182"/>
      <c r="M227" s="183" t="s">
        <v>90</v>
      </c>
      <c r="N227" s="184" t="s">
        <v>124</v>
      </c>
      <c r="O227" s="144">
        <v>0</v>
      </c>
      <c r="P227" s="144">
        <f>O227*H227</f>
        <v>0</v>
      </c>
      <c r="Q227" s="144">
        <v>0.0007</v>
      </c>
      <c r="R227" s="144">
        <f>Q227*H227</f>
        <v>0.0259</v>
      </c>
      <c r="S227" s="144">
        <v>0</v>
      </c>
      <c r="T227" s="145">
        <f>S227*H227</f>
        <v>0</v>
      </c>
      <c r="AR227" s="17" t="s">
        <v>244</v>
      </c>
      <c r="AT227" s="17" t="s">
        <v>332</v>
      </c>
      <c r="AU227" s="17" t="s">
        <v>202</v>
      </c>
      <c r="AY227" s="17" t="s">
        <v>194</v>
      </c>
      <c r="BE227" s="146">
        <f>IF(N227="základní",J227,0)</f>
        <v>0</v>
      </c>
      <c r="BF227" s="146">
        <f>IF(N227="snížená",J227,0)</f>
        <v>0</v>
      </c>
      <c r="BG227" s="146">
        <f>IF(N227="zákl. přenesená",J227,0)</f>
        <v>0</v>
      </c>
      <c r="BH227" s="146">
        <f>IF(N227="sníž. přenesená",J227,0)</f>
        <v>0</v>
      </c>
      <c r="BI227" s="146">
        <f>IF(N227="nulová",J227,0)</f>
        <v>0</v>
      </c>
      <c r="BJ227" s="17" t="s">
        <v>202</v>
      </c>
      <c r="BK227" s="146">
        <f>ROUND(I227*H227,2)</f>
        <v>0</v>
      </c>
      <c r="BL227" s="17" t="s">
        <v>201</v>
      </c>
      <c r="BM227" s="17" t="s">
        <v>462</v>
      </c>
    </row>
    <row r="228" spans="2:65" s="1" customFormat="1" ht="22.5" customHeight="1">
      <c r="B228" s="135"/>
      <c r="C228" s="136">
        <v>47</v>
      </c>
      <c r="D228" s="136" t="s">
        <v>197</v>
      </c>
      <c r="E228" s="137" t="s">
        <v>715</v>
      </c>
      <c r="F228" s="138" t="s">
        <v>716</v>
      </c>
      <c r="G228" s="139" t="s">
        <v>316</v>
      </c>
      <c r="H228" s="140">
        <v>54</v>
      </c>
      <c r="I228" s="141"/>
      <c r="J228" s="141">
        <f>I228*H228</f>
        <v>0</v>
      </c>
      <c r="K228" s="138" t="s">
        <v>317</v>
      </c>
      <c r="L228" s="31"/>
      <c r="M228" s="142" t="s">
        <v>90</v>
      </c>
      <c r="N228" s="143" t="s">
        <v>124</v>
      </c>
      <c r="O228" s="144">
        <v>0.285</v>
      </c>
      <c r="P228" s="144">
        <f>O228*H228</f>
        <v>15.389999999999999</v>
      </c>
      <c r="Q228" s="144">
        <v>0.00348</v>
      </c>
      <c r="R228" s="144">
        <f>Q228*H228</f>
        <v>0.18792</v>
      </c>
      <c r="S228" s="144">
        <v>0</v>
      </c>
      <c r="T228" s="145">
        <f>S228*H228</f>
        <v>0</v>
      </c>
      <c r="AR228" s="17" t="s">
        <v>201</v>
      </c>
      <c r="AT228" s="17" t="s">
        <v>197</v>
      </c>
      <c r="AU228" s="17" t="s">
        <v>202</v>
      </c>
      <c r="AY228" s="17" t="s">
        <v>194</v>
      </c>
      <c r="BE228" s="146">
        <f>IF(N228="základní",J228,0)</f>
        <v>0</v>
      </c>
      <c r="BF228" s="146">
        <f>IF(N228="snížená",J228,0)</f>
        <v>0</v>
      </c>
      <c r="BG228" s="146">
        <f>IF(N228="zákl. přenesená",J228,0)</f>
        <v>0</v>
      </c>
      <c r="BH228" s="146">
        <f>IF(N228="sníž. přenesená",J228,0)</f>
        <v>0</v>
      </c>
      <c r="BI228" s="146">
        <f>IF(N228="nulová",J228,0)</f>
        <v>0</v>
      </c>
      <c r="BJ228" s="17" t="s">
        <v>202</v>
      </c>
      <c r="BK228" s="146">
        <f>ROUND(I228*H228,2)</f>
        <v>0</v>
      </c>
      <c r="BL228" s="17" t="s">
        <v>201</v>
      </c>
      <c r="BM228" s="17" t="s">
        <v>717</v>
      </c>
    </row>
    <row r="229" spans="2:51" s="12" customFormat="1" ht="13.5">
      <c r="B229" s="156"/>
      <c r="D229" s="150" t="s">
        <v>209</v>
      </c>
      <c r="E229" s="157" t="s">
        <v>90</v>
      </c>
      <c r="F229" s="158" t="s">
        <v>718</v>
      </c>
      <c r="H229" s="159">
        <v>54</v>
      </c>
      <c r="L229" s="156"/>
      <c r="M229" s="160"/>
      <c r="N229" s="161"/>
      <c r="O229" s="161"/>
      <c r="P229" s="161"/>
      <c r="Q229" s="161"/>
      <c r="R229" s="161"/>
      <c r="S229" s="161"/>
      <c r="T229" s="162"/>
      <c r="AT229" s="157" t="s">
        <v>209</v>
      </c>
      <c r="AU229" s="157" t="s">
        <v>202</v>
      </c>
      <c r="AV229" s="12" t="s">
        <v>202</v>
      </c>
      <c r="AW229" s="12" t="s">
        <v>115</v>
      </c>
      <c r="AX229" s="12" t="s">
        <v>152</v>
      </c>
      <c r="AY229" s="157" t="s">
        <v>194</v>
      </c>
    </row>
    <row r="230" spans="2:51" s="13" customFormat="1" ht="13.5">
      <c r="B230" s="163"/>
      <c r="D230" s="147" t="s">
        <v>209</v>
      </c>
      <c r="E230" s="164" t="s">
        <v>90</v>
      </c>
      <c r="F230" s="165" t="s">
        <v>220</v>
      </c>
      <c r="H230" s="166">
        <v>54</v>
      </c>
      <c r="L230" s="163"/>
      <c r="M230" s="167"/>
      <c r="N230" s="168"/>
      <c r="O230" s="168"/>
      <c r="P230" s="168"/>
      <c r="Q230" s="168"/>
      <c r="R230" s="168"/>
      <c r="S230" s="168"/>
      <c r="T230" s="169"/>
      <c r="AT230" s="170" t="s">
        <v>209</v>
      </c>
      <c r="AU230" s="170" t="s">
        <v>202</v>
      </c>
      <c r="AV230" s="13" t="s">
        <v>201</v>
      </c>
      <c r="AW230" s="13" t="s">
        <v>115</v>
      </c>
      <c r="AX230" s="13" t="s">
        <v>158</v>
      </c>
      <c r="AY230" s="170" t="s">
        <v>194</v>
      </c>
    </row>
    <row r="231" spans="2:65" s="1" customFormat="1" ht="22.5" customHeight="1">
      <c r="B231" s="135"/>
      <c r="C231" s="136">
        <v>48</v>
      </c>
      <c r="D231" s="136" t="s">
        <v>197</v>
      </c>
      <c r="E231" s="137" t="s">
        <v>719</v>
      </c>
      <c r="F231" s="138" t="s">
        <v>720</v>
      </c>
      <c r="G231" s="139" t="s">
        <v>316</v>
      </c>
      <c r="H231" s="140">
        <v>135.62</v>
      </c>
      <c r="I231" s="141"/>
      <c r="J231" s="141">
        <f>I231*H231</f>
        <v>0</v>
      </c>
      <c r="K231" s="138" t="s">
        <v>317</v>
      </c>
      <c r="L231" s="31"/>
      <c r="M231" s="142" t="s">
        <v>90</v>
      </c>
      <c r="N231" s="143" t="s">
        <v>124</v>
      </c>
      <c r="O231" s="144">
        <v>0.33</v>
      </c>
      <c r="P231" s="144">
        <f>O231*H231</f>
        <v>44.7546</v>
      </c>
      <c r="Q231" s="144">
        <v>0.00489</v>
      </c>
      <c r="R231" s="144">
        <f>Q231*H231</f>
        <v>0.6631818</v>
      </c>
      <c r="S231" s="144">
        <v>0</v>
      </c>
      <c r="T231" s="145">
        <f>S231*H231</f>
        <v>0</v>
      </c>
      <c r="AR231" s="17" t="s">
        <v>201</v>
      </c>
      <c r="AT231" s="17" t="s">
        <v>197</v>
      </c>
      <c r="AU231" s="17" t="s">
        <v>202</v>
      </c>
      <c r="AY231" s="17" t="s">
        <v>194</v>
      </c>
      <c r="BE231" s="146">
        <f>IF(N231="základní",J231,0)</f>
        <v>0</v>
      </c>
      <c r="BF231" s="146">
        <f>IF(N231="snížená",J231,0)</f>
        <v>0</v>
      </c>
      <c r="BG231" s="146">
        <f>IF(N231="zákl. přenesená",J231,0)</f>
        <v>0</v>
      </c>
      <c r="BH231" s="146">
        <f>IF(N231="sníž. přenesená",J231,0)</f>
        <v>0</v>
      </c>
      <c r="BI231" s="146">
        <f>IF(N231="nulová",J231,0)</f>
        <v>0</v>
      </c>
      <c r="BJ231" s="17" t="s">
        <v>202</v>
      </c>
      <c r="BK231" s="146">
        <f>ROUND(I231*H231,2)</f>
        <v>0</v>
      </c>
      <c r="BL231" s="17" t="s">
        <v>201</v>
      </c>
      <c r="BM231" s="17" t="s">
        <v>721</v>
      </c>
    </row>
    <row r="232" spans="2:51" s="12" customFormat="1" ht="13.5">
      <c r="B232" s="156"/>
      <c r="D232" s="150" t="s">
        <v>209</v>
      </c>
      <c r="E232" s="157" t="s">
        <v>90</v>
      </c>
      <c r="F232" s="158" t="s">
        <v>722</v>
      </c>
      <c r="H232" s="159">
        <v>81.62</v>
      </c>
      <c r="L232" s="156"/>
      <c r="M232" s="160"/>
      <c r="N232" s="161"/>
      <c r="O232" s="161"/>
      <c r="P232" s="161"/>
      <c r="Q232" s="161"/>
      <c r="R232" s="161"/>
      <c r="S232" s="161"/>
      <c r="T232" s="162"/>
      <c r="AT232" s="157" t="s">
        <v>209</v>
      </c>
      <c r="AU232" s="157" t="s">
        <v>202</v>
      </c>
      <c r="AV232" s="12" t="s">
        <v>202</v>
      </c>
      <c r="AW232" s="12" t="s">
        <v>115</v>
      </c>
      <c r="AX232" s="12" t="s">
        <v>152</v>
      </c>
      <c r="AY232" s="157" t="s">
        <v>194</v>
      </c>
    </row>
    <row r="233" spans="2:51" s="12" customFormat="1" ht="13.5">
      <c r="B233" s="156"/>
      <c r="D233" s="150" t="s">
        <v>209</v>
      </c>
      <c r="E233" s="157" t="s">
        <v>90</v>
      </c>
      <c r="F233" s="158" t="s">
        <v>723</v>
      </c>
      <c r="H233" s="159">
        <v>54</v>
      </c>
      <c r="L233" s="156"/>
      <c r="M233" s="160"/>
      <c r="N233" s="161"/>
      <c r="O233" s="161"/>
      <c r="P233" s="161"/>
      <c r="Q233" s="161"/>
      <c r="R233" s="161"/>
      <c r="S233" s="161"/>
      <c r="T233" s="162"/>
      <c r="AT233" s="157" t="s">
        <v>209</v>
      </c>
      <c r="AU233" s="157" t="s">
        <v>202</v>
      </c>
      <c r="AV233" s="12" t="s">
        <v>202</v>
      </c>
      <c r="AW233" s="12" t="s">
        <v>115</v>
      </c>
      <c r="AX233" s="12" t="s">
        <v>152</v>
      </c>
      <c r="AY233" s="157" t="s">
        <v>194</v>
      </c>
    </row>
    <row r="234" spans="2:51" s="13" customFormat="1" ht="13.5">
      <c r="B234" s="163"/>
      <c r="D234" s="147" t="s">
        <v>209</v>
      </c>
      <c r="E234" s="164" t="s">
        <v>90</v>
      </c>
      <c r="F234" s="165" t="s">
        <v>220</v>
      </c>
      <c r="H234" s="166">
        <v>135.62</v>
      </c>
      <c r="L234" s="163"/>
      <c r="M234" s="167"/>
      <c r="N234" s="168"/>
      <c r="O234" s="168"/>
      <c r="P234" s="168"/>
      <c r="Q234" s="168"/>
      <c r="R234" s="168"/>
      <c r="S234" s="168"/>
      <c r="T234" s="169"/>
      <c r="AT234" s="170" t="s">
        <v>209</v>
      </c>
      <c r="AU234" s="170" t="s">
        <v>202</v>
      </c>
      <c r="AV234" s="13" t="s">
        <v>201</v>
      </c>
      <c r="AW234" s="13" t="s">
        <v>115</v>
      </c>
      <c r="AX234" s="13" t="s">
        <v>158</v>
      </c>
      <c r="AY234" s="170" t="s">
        <v>194</v>
      </c>
    </row>
    <row r="235" spans="2:65" s="1" customFormat="1" ht="31.5" customHeight="1">
      <c r="B235" s="135"/>
      <c r="C235" s="136">
        <v>49</v>
      </c>
      <c r="D235" s="136" t="s">
        <v>197</v>
      </c>
      <c r="E235" s="137" t="s">
        <v>724</v>
      </c>
      <c r="F235" s="138" t="s">
        <v>725</v>
      </c>
      <c r="G235" s="139" t="s">
        <v>316</v>
      </c>
      <c r="H235" s="140">
        <v>81.62</v>
      </c>
      <c r="I235" s="141"/>
      <c r="J235" s="141">
        <f>I235*H235</f>
        <v>0</v>
      </c>
      <c r="K235" s="138" t="s">
        <v>317</v>
      </c>
      <c r="L235" s="31"/>
      <c r="M235" s="142" t="s">
        <v>90</v>
      </c>
      <c r="N235" s="143" t="s">
        <v>124</v>
      </c>
      <c r="O235" s="144">
        <v>0.199</v>
      </c>
      <c r="P235" s="144">
        <f>O235*H235</f>
        <v>16.24238</v>
      </c>
      <c r="Q235" s="144">
        <v>0.01146</v>
      </c>
      <c r="R235" s="144">
        <f>Q235*H235</f>
        <v>0.9353652</v>
      </c>
      <c r="S235" s="144">
        <v>0</v>
      </c>
      <c r="T235" s="145">
        <f>S235*H235</f>
        <v>0</v>
      </c>
      <c r="AR235" s="17" t="s">
        <v>201</v>
      </c>
      <c r="AT235" s="17" t="s">
        <v>197</v>
      </c>
      <c r="AU235" s="17" t="s">
        <v>202</v>
      </c>
      <c r="AY235" s="17" t="s">
        <v>194</v>
      </c>
      <c r="BE235" s="146">
        <f>IF(N235="základní",J235,0)</f>
        <v>0</v>
      </c>
      <c r="BF235" s="146">
        <f>IF(N235="snížená",J235,0)</f>
        <v>0</v>
      </c>
      <c r="BG235" s="146">
        <f>IF(N235="zákl. přenesená",J235,0)</f>
        <v>0</v>
      </c>
      <c r="BH235" s="146">
        <f>IF(N235="sníž. přenesená",J235,0)</f>
        <v>0</v>
      </c>
      <c r="BI235" s="146">
        <f>IF(N235="nulová",J235,0)</f>
        <v>0</v>
      </c>
      <c r="BJ235" s="17" t="s">
        <v>202</v>
      </c>
      <c r="BK235" s="146">
        <f>ROUND(I235*H235,2)</f>
        <v>0</v>
      </c>
      <c r="BL235" s="17" t="s">
        <v>201</v>
      </c>
      <c r="BM235" s="17" t="s">
        <v>726</v>
      </c>
    </row>
    <row r="236" spans="2:51" s="12" customFormat="1" ht="13.5">
      <c r="B236" s="156"/>
      <c r="D236" s="150" t="s">
        <v>209</v>
      </c>
      <c r="E236" s="157" t="s">
        <v>90</v>
      </c>
      <c r="F236" s="158" t="s">
        <v>722</v>
      </c>
      <c r="H236" s="159">
        <v>81.62</v>
      </c>
      <c r="L236" s="156"/>
      <c r="M236" s="160"/>
      <c r="N236" s="161"/>
      <c r="O236" s="161"/>
      <c r="P236" s="161"/>
      <c r="Q236" s="161"/>
      <c r="R236" s="161"/>
      <c r="S236" s="161"/>
      <c r="T236" s="162"/>
      <c r="AT236" s="157" t="s">
        <v>209</v>
      </c>
      <c r="AU236" s="157" t="s">
        <v>202</v>
      </c>
      <c r="AV236" s="12" t="s">
        <v>202</v>
      </c>
      <c r="AW236" s="12" t="s">
        <v>115</v>
      </c>
      <c r="AX236" s="12" t="s">
        <v>152</v>
      </c>
      <c r="AY236" s="157" t="s">
        <v>194</v>
      </c>
    </row>
    <row r="237" spans="2:51" s="13" customFormat="1" ht="13.5">
      <c r="B237" s="163"/>
      <c r="D237" s="147" t="s">
        <v>209</v>
      </c>
      <c r="E237" s="164" t="s">
        <v>90</v>
      </c>
      <c r="F237" s="165" t="s">
        <v>220</v>
      </c>
      <c r="H237" s="166">
        <v>81.62</v>
      </c>
      <c r="L237" s="163"/>
      <c r="M237" s="167"/>
      <c r="N237" s="168"/>
      <c r="O237" s="168"/>
      <c r="P237" s="168"/>
      <c r="Q237" s="168"/>
      <c r="R237" s="168"/>
      <c r="S237" s="168"/>
      <c r="T237" s="169"/>
      <c r="AT237" s="170" t="s">
        <v>209</v>
      </c>
      <c r="AU237" s="170" t="s">
        <v>202</v>
      </c>
      <c r="AV237" s="13" t="s">
        <v>201</v>
      </c>
      <c r="AW237" s="13" t="s">
        <v>115</v>
      </c>
      <c r="AX237" s="13" t="s">
        <v>158</v>
      </c>
      <c r="AY237" s="170" t="s">
        <v>194</v>
      </c>
    </row>
    <row r="238" spans="2:65" s="1" customFormat="1" ht="22.5" customHeight="1">
      <c r="B238" s="135"/>
      <c r="C238" s="136">
        <v>50</v>
      </c>
      <c r="D238" s="136" t="s">
        <v>197</v>
      </c>
      <c r="E238" s="137" t="s">
        <v>727</v>
      </c>
      <c r="F238" s="138" t="s">
        <v>728</v>
      </c>
      <c r="G238" s="139" t="s">
        <v>316</v>
      </c>
      <c r="H238" s="140">
        <v>36</v>
      </c>
      <c r="I238" s="141"/>
      <c r="J238" s="141">
        <f>I238*H238</f>
        <v>0</v>
      </c>
      <c r="K238" s="138" t="s">
        <v>317</v>
      </c>
      <c r="L238" s="31"/>
      <c r="M238" s="142" t="s">
        <v>90</v>
      </c>
      <c r="N238" s="143" t="s">
        <v>124</v>
      </c>
      <c r="O238" s="144">
        <v>0.212</v>
      </c>
      <c r="P238" s="144">
        <f>O238*H238</f>
        <v>7.632</v>
      </c>
      <c r="Q238" s="144">
        <v>0.01457</v>
      </c>
      <c r="R238" s="144">
        <f>Q238*H238</f>
        <v>0.52452</v>
      </c>
      <c r="S238" s="144">
        <v>0</v>
      </c>
      <c r="T238" s="145">
        <f>S238*H238</f>
        <v>0</v>
      </c>
      <c r="AR238" s="17" t="s">
        <v>201</v>
      </c>
      <c r="AT238" s="17" t="s">
        <v>197</v>
      </c>
      <c r="AU238" s="17" t="s">
        <v>202</v>
      </c>
      <c r="AY238" s="17" t="s">
        <v>194</v>
      </c>
      <c r="BE238" s="146">
        <f>IF(N238="základní",J238,0)</f>
        <v>0</v>
      </c>
      <c r="BF238" s="146">
        <f>IF(N238="snížená",J238,0)</f>
        <v>0</v>
      </c>
      <c r="BG238" s="146">
        <f>IF(N238="zákl. přenesená",J238,0)</f>
        <v>0</v>
      </c>
      <c r="BH238" s="146">
        <f>IF(N238="sníž. přenesená",J238,0)</f>
        <v>0</v>
      </c>
      <c r="BI238" s="146">
        <f>IF(N238="nulová",J238,0)</f>
        <v>0</v>
      </c>
      <c r="BJ238" s="17" t="s">
        <v>202</v>
      </c>
      <c r="BK238" s="146">
        <f>ROUND(I238*H238,2)</f>
        <v>0</v>
      </c>
      <c r="BL238" s="17" t="s">
        <v>201</v>
      </c>
      <c r="BM238" s="17" t="s">
        <v>729</v>
      </c>
    </row>
    <row r="239" spans="2:51" s="12" customFormat="1" ht="13.5">
      <c r="B239" s="156"/>
      <c r="D239" s="150" t="s">
        <v>209</v>
      </c>
      <c r="E239" s="157" t="s">
        <v>90</v>
      </c>
      <c r="F239" s="158" t="s">
        <v>730</v>
      </c>
      <c r="H239" s="159">
        <v>36</v>
      </c>
      <c r="L239" s="156"/>
      <c r="M239" s="160"/>
      <c r="N239" s="161"/>
      <c r="O239" s="161"/>
      <c r="P239" s="161"/>
      <c r="Q239" s="161"/>
      <c r="R239" s="161"/>
      <c r="S239" s="161"/>
      <c r="T239" s="162"/>
      <c r="AT239" s="157" t="s">
        <v>209</v>
      </c>
      <c r="AU239" s="157" t="s">
        <v>202</v>
      </c>
      <c r="AV239" s="12" t="s">
        <v>202</v>
      </c>
      <c r="AW239" s="12" t="s">
        <v>115</v>
      </c>
      <c r="AX239" s="12" t="s">
        <v>152</v>
      </c>
      <c r="AY239" s="157" t="s">
        <v>194</v>
      </c>
    </row>
    <row r="240" spans="2:51" s="13" customFormat="1" ht="13.5">
      <c r="B240" s="163"/>
      <c r="D240" s="147" t="s">
        <v>209</v>
      </c>
      <c r="E240" s="164" t="s">
        <v>90</v>
      </c>
      <c r="F240" s="165" t="s">
        <v>220</v>
      </c>
      <c r="H240" s="166">
        <v>36</v>
      </c>
      <c r="L240" s="163"/>
      <c r="M240" s="167"/>
      <c r="N240" s="168"/>
      <c r="O240" s="168"/>
      <c r="P240" s="168"/>
      <c r="Q240" s="168"/>
      <c r="R240" s="168"/>
      <c r="S240" s="168"/>
      <c r="T240" s="169"/>
      <c r="AT240" s="170" t="s">
        <v>209</v>
      </c>
      <c r="AU240" s="170" t="s">
        <v>202</v>
      </c>
      <c r="AV240" s="13" t="s">
        <v>201</v>
      </c>
      <c r="AW240" s="13" t="s">
        <v>115</v>
      </c>
      <c r="AX240" s="13" t="s">
        <v>158</v>
      </c>
      <c r="AY240" s="170" t="s">
        <v>194</v>
      </c>
    </row>
    <row r="241" spans="2:65" s="1" customFormat="1" ht="22.5" customHeight="1">
      <c r="B241" s="135"/>
      <c r="C241" s="136">
        <v>51</v>
      </c>
      <c r="D241" s="136" t="s">
        <v>197</v>
      </c>
      <c r="E241" s="137" t="s">
        <v>731</v>
      </c>
      <c r="F241" s="138" t="s">
        <v>732</v>
      </c>
      <c r="G241" s="139" t="s">
        <v>316</v>
      </c>
      <c r="H241" s="140">
        <v>81.62</v>
      </c>
      <c r="I241" s="141"/>
      <c r="J241" s="141">
        <f>I241*H241</f>
        <v>0</v>
      </c>
      <c r="K241" s="138" t="s">
        <v>317</v>
      </c>
      <c r="L241" s="31"/>
      <c r="M241" s="142" t="s">
        <v>90</v>
      </c>
      <c r="N241" s="143" t="s">
        <v>124</v>
      </c>
      <c r="O241" s="144">
        <v>0.294</v>
      </c>
      <c r="P241" s="144">
        <f>O241*H241</f>
        <v>23.99628</v>
      </c>
      <c r="Q241" s="144">
        <v>0.00968</v>
      </c>
      <c r="R241" s="144">
        <f>Q241*H241</f>
        <v>0.7900815999999999</v>
      </c>
      <c r="S241" s="144">
        <v>0</v>
      </c>
      <c r="T241" s="145">
        <f>S241*H241</f>
        <v>0</v>
      </c>
      <c r="AR241" s="17" t="s">
        <v>201</v>
      </c>
      <c r="AT241" s="17" t="s">
        <v>197</v>
      </c>
      <c r="AU241" s="17" t="s">
        <v>202</v>
      </c>
      <c r="AY241" s="17" t="s">
        <v>194</v>
      </c>
      <c r="BE241" s="146">
        <f>IF(N241="základní",J241,0)</f>
        <v>0</v>
      </c>
      <c r="BF241" s="146">
        <f>IF(N241="snížená",J241,0)</f>
        <v>0</v>
      </c>
      <c r="BG241" s="146">
        <f>IF(N241="zákl. přenesená",J241,0)</f>
        <v>0</v>
      </c>
      <c r="BH241" s="146">
        <f>IF(N241="sníž. přenesená",J241,0)</f>
        <v>0</v>
      </c>
      <c r="BI241" s="146">
        <f>IF(N241="nulová",J241,0)</f>
        <v>0</v>
      </c>
      <c r="BJ241" s="17" t="s">
        <v>202</v>
      </c>
      <c r="BK241" s="146">
        <f>ROUND(I241*H241,2)</f>
        <v>0</v>
      </c>
      <c r="BL241" s="17" t="s">
        <v>201</v>
      </c>
      <c r="BM241" s="17" t="s">
        <v>733</v>
      </c>
    </row>
    <row r="242" spans="2:65" s="1" customFormat="1" ht="22.5" customHeight="1">
      <c r="B242" s="135"/>
      <c r="C242" s="136">
        <v>52</v>
      </c>
      <c r="D242" s="136" t="s">
        <v>197</v>
      </c>
      <c r="E242" s="137" t="s">
        <v>734</v>
      </c>
      <c r="F242" s="138" t="s">
        <v>735</v>
      </c>
      <c r="G242" s="139" t="s">
        <v>316</v>
      </c>
      <c r="H242" s="140">
        <v>25.08</v>
      </c>
      <c r="I242" s="141"/>
      <c r="J242" s="141">
        <f>I242*H242</f>
        <v>0</v>
      </c>
      <c r="K242" s="138" t="s">
        <v>317</v>
      </c>
      <c r="L242" s="31"/>
      <c r="M242" s="142" t="s">
        <v>90</v>
      </c>
      <c r="N242" s="143" t="s">
        <v>124</v>
      </c>
      <c r="O242" s="144">
        <v>0.43</v>
      </c>
      <c r="P242" s="144">
        <f>O242*H242</f>
        <v>10.7844</v>
      </c>
      <c r="Q242" s="144">
        <v>0.04868</v>
      </c>
      <c r="R242" s="144">
        <f>Q242*H242</f>
        <v>1.2208944</v>
      </c>
      <c r="S242" s="144">
        <v>0</v>
      </c>
      <c r="T242" s="145">
        <f>S242*H242</f>
        <v>0</v>
      </c>
      <c r="AR242" s="17" t="s">
        <v>201</v>
      </c>
      <c r="AT242" s="17" t="s">
        <v>197</v>
      </c>
      <c r="AU242" s="17" t="s">
        <v>202</v>
      </c>
      <c r="AY242" s="17" t="s">
        <v>194</v>
      </c>
      <c r="BE242" s="146">
        <f>IF(N242="základní",J242,0)</f>
        <v>0</v>
      </c>
      <c r="BF242" s="146">
        <f>IF(N242="snížená",J242,0)</f>
        <v>0</v>
      </c>
      <c r="BG242" s="146">
        <f>IF(N242="zákl. přenesená",J242,0)</f>
        <v>0</v>
      </c>
      <c r="BH242" s="146">
        <f>IF(N242="sníž. přenesená",J242,0)</f>
        <v>0</v>
      </c>
      <c r="BI242" s="146">
        <f>IF(N242="nulová",J242,0)</f>
        <v>0</v>
      </c>
      <c r="BJ242" s="17" t="s">
        <v>202</v>
      </c>
      <c r="BK242" s="146">
        <f>ROUND(I242*H242,2)</f>
        <v>0</v>
      </c>
      <c r="BL242" s="17" t="s">
        <v>201</v>
      </c>
      <c r="BM242" s="17" t="s">
        <v>736</v>
      </c>
    </row>
    <row r="243" spans="2:51" s="12" customFormat="1" ht="13.5">
      <c r="B243" s="156"/>
      <c r="D243" s="150" t="s">
        <v>209</v>
      </c>
      <c r="E243" s="157" t="s">
        <v>90</v>
      </c>
      <c r="F243" s="158" t="s">
        <v>737</v>
      </c>
      <c r="H243" s="159">
        <v>25.08</v>
      </c>
      <c r="L243" s="156"/>
      <c r="M243" s="160"/>
      <c r="N243" s="161"/>
      <c r="O243" s="161"/>
      <c r="P243" s="161"/>
      <c r="Q243" s="161"/>
      <c r="R243" s="161"/>
      <c r="S243" s="161"/>
      <c r="T243" s="162"/>
      <c r="AT243" s="157" t="s">
        <v>209</v>
      </c>
      <c r="AU243" s="157" t="s">
        <v>202</v>
      </c>
      <c r="AV243" s="12" t="s">
        <v>202</v>
      </c>
      <c r="AW243" s="12" t="s">
        <v>115</v>
      </c>
      <c r="AX243" s="12" t="s">
        <v>152</v>
      </c>
      <c r="AY243" s="157" t="s">
        <v>194</v>
      </c>
    </row>
    <row r="244" spans="2:51" s="13" customFormat="1" ht="13.5">
      <c r="B244" s="163"/>
      <c r="D244" s="147" t="s">
        <v>209</v>
      </c>
      <c r="E244" s="164" t="s">
        <v>90</v>
      </c>
      <c r="F244" s="165" t="s">
        <v>220</v>
      </c>
      <c r="H244" s="166">
        <v>25.08</v>
      </c>
      <c r="L244" s="163"/>
      <c r="M244" s="167"/>
      <c r="N244" s="168"/>
      <c r="O244" s="168"/>
      <c r="P244" s="168"/>
      <c r="Q244" s="168"/>
      <c r="R244" s="168"/>
      <c r="S244" s="168"/>
      <c r="T244" s="169"/>
      <c r="AT244" s="170" t="s">
        <v>209</v>
      </c>
      <c r="AU244" s="170" t="s">
        <v>202</v>
      </c>
      <c r="AV244" s="13" t="s">
        <v>201</v>
      </c>
      <c r="AW244" s="13" t="s">
        <v>115</v>
      </c>
      <c r="AX244" s="13" t="s">
        <v>158</v>
      </c>
      <c r="AY244" s="170" t="s">
        <v>194</v>
      </c>
    </row>
    <row r="245" spans="2:65" s="1" customFormat="1" ht="22.5" customHeight="1">
      <c r="B245" s="135"/>
      <c r="C245" s="136">
        <v>53</v>
      </c>
      <c r="D245" s="136" t="s">
        <v>197</v>
      </c>
      <c r="E245" s="137" t="s">
        <v>738</v>
      </c>
      <c r="F245" s="138" t="s">
        <v>748</v>
      </c>
      <c r="G245" s="139" t="s">
        <v>352</v>
      </c>
      <c r="H245" s="140">
        <v>36</v>
      </c>
      <c r="I245" s="141"/>
      <c r="J245" s="141">
        <f>I245*H245</f>
        <v>0</v>
      </c>
      <c r="K245" s="138" t="s">
        <v>90</v>
      </c>
      <c r="L245" s="31"/>
      <c r="M245" s="142" t="s">
        <v>90</v>
      </c>
      <c r="N245" s="143" t="s">
        <v>124</v>
      </c>
      <c r="O245" s="144">
        <v>0.43</v>
      </c>
      <c r="P245" s="144">
        <f>O245*H245</f>
        <v>15.48</v>
      </c>
      <c r="Q245" s="144">
        <v>0.04868</v>
      </c>
      <c r="R245" s="144">
        <f>Q245*H245</f>
        <v>1.75248</v>
      </c>
      <c r="S245" s="144">
        <v>0</v>
      </c>
      <c r="T245" s="145">
        <f>S245*H245</f>
        <v>0</v>
      </c>
      <c r="AR245" s="17" t="s">
        <v>201</v>
      </c>
      <c r="AT245" s="17" t="s">
        <v>197</v>
      </c>
      <c r="AU245" s="17" t="s">
        <v>202</v>
      </c>
      <c r="AY245" s="17" t="s">
        <v>194</v>
      </c>
      <c r="BE245" s="146">
        <f>IF(N245="základní",J245,0)</f>
        <v>0</v>
      </c>
      <c r="BF245" s="146">
        <f>IF(N245="snížená",J245,0)</f>
        <v>0</v>
      </c>
      <c r="BG245" s="146">
        <f>IF(N245="zákl. přenesená",J245,0)</f>
        <v>0</v>
      </c>
      <c r="BH245" s="146">
        <f>IF(N245="sníž. přenesená",J245,0)</f>
        <v>0</v>
      </c>
      <c r="BI245" s="146">
        <f>IF(N245="nulová",J245,0)</f>
        <v>0</v>
      </c>
      <c r="BJ245" s="17" t="s">
        <v>202</v>
      </c>
      <c r="BK245" s="146">
        <f>ROUND(I245*H245,2)</f>
        <v>0</v>
      </c>
      <c r="BL245" s="17" t="s">
        <v>201</v>
      </c>
      <c r="BM245" s="17" t="s">
        <v>749</v>
      </c>
    </row>
    <row r="246" spans="2:51" s="11" customFormat="1" ht="13.5">
      <c r="B246" s="149"/>
      <c r="D246" s="150" t="s">
        <v>209</v>
      </c>
      <c r="E246" s="151" t="s">
        <v>90</v>
      </c>
      <c r="F246" s="152" t="s">
        <v>750</v>
      </c>
      <c r="H246" s="151" t="s">
        <v>90</v>
      </c>
      <c r="L246" s="149"/>
      <c r="M246" s="153"/>
      <c r="N246" s="154"/>
      <c r="O246" s="154"/>
      <c r="P246" s="154"/>
      <c r="Q246" s="154"/>
      <c r="R246" s="154"/>
      <c r="S246" s="154"/>
      <c r="T246" s="155"/>
      <c r="AT246" s="151" t="s">
        <v>209</v>
      </c>
      <c r="AU246" s="151" t="s">
        <v>202</v>
      </c>
      <c r="AV246" s="11" t="s">
        <v>158</v>
      </c>
      <c r="AW246" s="11" t="s">
        <v>115</v>
      </c>
      <c r="AX246" s="11" t="s">
        <v>152</v>
      </c>
      <c r="AY246" s="151" t="s">
        <v>194</v>
      </c>
    </row>
    <row r="247" spans="2:51" s="12" customFormat="1" ht="13.5">
      <c r="B247" s="156"/>
      <c r="D247" s="150" t="s">
        <v>209</v>
      </c>
      <c r="E247" s="157" t="s">
        <v>90</v>
      </c>
      <c r="F247" s="158" t="s">
        <v>751</v>
      </c>
      <c r="H247" s="159">
        <v>36</v>
      </c>
      <c r="L247" s="156"/>
      <c r="M247" s="160"/>
      <c r="N247" s="161"/>
      <c r="O247" s="161"/>
      <c r="P247" s="161"/>
      <c r="Q247" s="161"/>
      <c r="R247" s="161"/>
      <c r="S247" s="161"/>
      <c r="T247" s="162"/>
      <c r="AT247" s="157" t="s">
        <v>209</v>
      </c>
      <c r="AU247" s="157" t="s">
        <v>202</v>
      </c>
      <c r="AV247" s="12" t="s">
        <v>202</v>
      </c>
      <c r="AW247" s="12" t="s">
        <v>115</v>
      </c>
      <c r="AX247" s="12" t="s">
        <v>152</v>
      </c>
      <c r="AY247" s="157" t="s">
        <v>194</v>
      </c>
    </row>
    <row r="248" spans="2:51" s="13" customFormat="1" ht="13.5">
      <c r="B248" s="163"/>
      <c r="D248" s="150" t="s">
        <v>209</v>
      </c>
      <c r="E248" s="170" t="s">
        <v>90</v>
      </c>
      <c r="F248" s="187" t="s">
        <v>220</v>
      </c>
      <c r="H248" s="188">
        <v>36</v>
      </c>
      <c r="L248" s="163"/>
      <c r="M248" s="167"/>
      <c r="N248" s="168"/>
      <c r="O248" s="168"/>
      <c r="P248" s="168"/>
      <c r="Q248" s="168"/>
      <c r="R248" s="168"/>
      <c r="S248" s="168"/>
      <c r="T248" s="169"/>
      <c r="AT248" s="170" t="s">
        <v>209</v>
      </c>
      <c r="AU248" s="170" t="s">
        <v>202</v>
      </c>
      <c r="AV248" s="13" t="s">
        <v>201</v>
      </c>
      <c r="AW248" s="13" t="s">
        <v>115</v>
      </c>
      <c r="AX248" s="13" t="s">
        <v>158</v>
      </c>
      <c r="AY248" s="170" t="s">
        <v>194</v>
      </c>
    </row>
    <row r="249" spans="2:63" s="10" customFormat="1" ht="29.25" customHeight="1">
      <c r="B249" s="122"/>
      <c r="D249" s="132" t="s">
        <v>151</v>
      </c>
      <c r="E249" s="133" t="s">
        <v>248</v>
      </c>
      <c r="F249" s="133" t="s">
        <v>463</v>
      </c>
      <c r="J249" s="134">
        <f>SUM(J250:J287)</f>
        <v>0</v>
      </c>
      <c r="L249" s="122"/>
      <c r="M249" s="126"/>
      <c r="N249" s="127"/>
      <c r="O249" s="127"/>
      <c r="P249" s="128">
        <f>P250+SUM(P251:P301)</f>
        <v>1149.204426</v>
      </c>
      <c r="Q249" s="127"/>
      <c r="R249" s="128">
        <f>R250+SUM(R251:R301)</f>
        <v>2.3918480000000004</v>
      </c>
      <c r="S249" s="127"/>
      <c r="T249" s="129">
        <f>T250+SUM(T251:T301)</f>
        <v>33.344100000000005</v>
      </c>
      <c r="AR249" s="123" t="s">
        <v>158</v>
      </c>
      <c r="AT249" s="130" t="s">
        <v>151</v>
      </c>
      <c r="AU249" s="130" t="s">
        <v>158</v>
      </c>
      <c r="AY249" s="123" t="s">
        <v>194</v>
      </c>
      <c r="BK249" s="131">
        <f>BK250+SUM(BK251:BK301)</f>
        <v>0</v>
      </c>
    </row>
    <row r="250" spans="2:65" s="1" customFormat="1" ht="22.5" customHeight="1">
      <c r="B250" s="135"/>
      <c r="C250" s="136">
        <v>54</v>
      </c>
      <c r="D250" s="136" t="s">
        <v>197</v>
      </c>
      <c r="E250" s="137" t="s">
        <v>464</v>
      </c>
      <c r="F250" s="138" t="s">
        <v>465</v>
      </c>
      <c r="G250" s="139" t="s">
        <v>316</v>
      </c>
      <c r="H250" s="140">
        <v>2056</v>
      </c>
      <c r="I250" s="141"/>
      <c r="J250" s="141">
        <f>ROUND(I250*H250,2)</f>
        <v>0</v>
      </c>
      <c r="K250" s="138" t="s">
        <v>317</v>
      </c>
      <c r="L250" s="31"/>
      <c r="M250" s="142" t="s">
        <v>90</v>
      </c>
      <c r="N250" s="143" t="s">
        <v>124</v>
      </c>
      <c r="O250" s="144">
        <v>0.13</v>
      </c>
      <c r="P250" s="144">
        <f>O250*H250</f>
        <v>267.28000000000003</v>
      </c>
      <c r="Q250" s="144">
        <v>0</v>
      </c>
      <c r="R250" s="144">
        <f>Q250*H250</f>
        <v>0</v>
      </c>
      <c r="S250" s="144">
        <v>0</v>
      </c>
      <c r="T250" s="145">
        <f>S250*H250</f>
        <v>0</v>
      </c>
      <c r="AR250" s="17" t="s">
        <v>201</v>
      </c>
      <c r="AT250" s="17" t="s">
        <v>197</v>
      </c>
      <c r="AU250" s="17" t="s">
        <v>202</v>
      </c>
      <c r="AY250" s="17" t="s">
        <v>194</v>
      </c>
      <c r="BE250" s="146">
        <f>IF(N250="základní",J250,0)</f>
        <v>0</v>
      </c>
      <c r="BF250" s="146">
        <f>IF(N250="snížená",J250,0)</f>
        <v>0</v>
      </c>
      <c r="BG250" s="146">
        <f>IF(N250="zákl. přenesená",J250,0)</f>
        <v>0</v>
      </c>
      <c r="BH250" s="146">
        <f>IF(N250="sníž. přenesená",J250,0)</f>
        <v>0</v>
      </c>
      <c r="BI250" s="146">
        <f>IF(N250="nulová",J250,0)</f>
        <v>0</v>
      </c>
      <c r="BJ250" s="17" t="s">
        <v>202</v>
      </c>
      <c r="BK250" s="146">
        <f>ROUND(I250*H250,2)</f>
        <v>0</v>
      </c>
      <c r="BL250" s="17" t="s">
        <v>201</v>
      </c>
      <c r="BM250" s="17" t="s">
        <v>466</v>
      </c>
    </row>
    <row r="251" spans="2:51" s="12" customFormat="1" ht="13.5">
      <c r="B251" s="156"/>
      <c r="D251" s="150" t="s">
        <v>209</v>
      </c>
      <c r="E251" s="157" t="s">
        <v>90</v>
      </c>
      <c r="F251" s="158" t="s">
        <v>467</v>
      </c>
      <c r="H251" s="159">
        <v>2056</v>
      </c>
      <c r="L251" s="156"/>
      <c r="M251" s="160"/>
      <c r="N251" s="161"/>
      <c r="O251" s="161"/>
      <c r="P251" s="161"/>
      <c r="Q251" s="161"/>
      <c r="R251" s="161"/>
      <c r="S251" s="161"/>
      <c r="T251" s="162"/>
      <c r="AT251" s="157" t="s">
        <v>209</v>
      </c>
      <c r="AU251" s="157" t="s">
        <v>202</v>
      </c>
      <c r="AV251" s="12" t="s">
        <v>202</v>
      </c>
      <c r="AW251" s="12" t="s">
        <v>115</v>
      </c>
      <c r="AX251" s="12" t="s">
        <v>152</v>
      </c>
      <c r="AY251" s="157" t="s">
        <v>194</v>
      </c>
    </row>
    <row r="252" spans="2:51" s="13" customFormat="1" ht="13.5">
      <c r="B252" s="163"/>
      <c r="D252" s="147" t="s">
        <v>209</v>
      </c>
      <c r="E252" s="164" t="s">
        <v>90</v>
      </c>
      <c r="F252" s="165" t="s">
        <v>220</v>
      </c>
      <c r="H252" s="166">
        <v>2056</v>
      </c>
      <c r="L252" s="163"/>
      <c r="M252" s="167"/>
      <c r="N252" s="168"/>
      <c r="O252" s="168"/>
      <c r="P252" s="168"/>
      <c r="Q252" s="168"/>
      <c r="R252" s="168"/>
      <c r="S252" s="168"/>
      <c r="T252" s="169"/>
      <c r="AT252" s="170" t="s">
        <v>209</v>
      </c>
      <c r="AU252" s="170" t="s">
        <v>202</v>
      </c>
      <c r="AV252" s="13" t="s">
        <v>201</v>
      </c>
      <c r="AW252" s="13" t="s">
        <v>115</v>
      </c>
      <c r="AX252" s="13" t="s">
        <v>158</v>
      </c>
      <c r="AY252" s="170" t="s">
        <v>194</v>
      </c>
    </row>
    <row r="253" spans="2:65" s="1" customFormat="1" ht="31.5" customHeight="1">
      <c r="B253" s="135"/>
      <c r="C253" s="136">
        <v>55</v>
      </c>
      <c r="D253" s="136" t="s">
        <v>197</v>
      </c>
      <c r="E253" s="137" t="s">
        <v>468</v>
      </c>
      <c r="F253" s="138" t="s">
        <v>469</v>
      </c>
      <c r="G253" s="139" t="s">
        <v>316</v>
      </c>
      <c r="H253" s="140">
        <v>61680</v>
      </c>
      <c r="I253" s="141"/>
      <c r="J253" s="141">
        <f>ROUND(I253*H253,2)</f>
        <v>0</v>
      </c>
      <c r="K253" s="138" t="s">
        <v>317</v>
      </c>
      <c r="L253" s="31"/>
      <c r="M253" s="142" t="s">
        <v>90</v>
      </c>
      <c r="N253" s="143" t="s">
        <v>124</v>
      </c>
      <c r="O253" s="144">
        <v>0</v>
      </c>
      <c r="P253" s="144">
        <f>O253*H253</f>
        <v>0</v>
      </c>
      <c r="Q253" s="144">
        <v>0</v>
      </c>
      <c r="R253" s="144">
        <f>Q253*H253</f>
        <v>0</v>
      </c>
      <c r="S253" s="144">
        <v>0</v>
      </c>
      <c r="T253" s="145">
        <f>S253*H253</f>
        <v>0</v>
      </c>
      <c r="AR253" s="17" t="s">
        <v>201</v>
      </c>
      <c r="AT253" s="17" t="s">
        <v>197</v>
      </c>
      <c r="AU253" s="17" t="s">
        <v>202</v>
      </c>
      <c r="AY253" s="17" t="s">
        <v>194</v>
      </c>
      <c r="BE253" s="146">
        <f>IF(N253="základní",J253,0)</f>
        <v>0</v>
      </c>
      <c r="BF253" s="146">
        <f>IF(N253="snížená",J253,0)</f>
        <v>0</v>
      </c>
      <c r="BG253" s="146">
        <f>IF(N253="zákl. přenesená",J253,0)</f>
        <v>0</v>
      </c>
      <c r="BH253" s="146">
        <f>IF(N253="sníž. přenesená",J253,0)</f>
        <v>0</v>
      </c>
      <c r="BI253" s="146">
        <f>IF(N253="nulová",J253,0)</f>
        <v>0</v>
      </c>
      <c r="BJ253" s="17" t="s">
        <v>202</v>
      </c>
      <c r="BK253" s="146">
        <f>ROUND(I253*H253,2)</f>
        <v>0</v>
      </c>
      <c r="BL253" s="17" t="s">
        <v>201</v>
      </c>
      <c r="BM253" s="17" t="s">
        <v>470</v>
      </c>
    </row>
    <row r="254" spans="2:51" s="12" customFormat="1" ht="13.5">
      <c r="B254" s="156"/>
      <c r="D254" s="147" t="s">
        <v>209</v>
      </c>
      <c r="F254" s="185" t="s">
        <v>471</v>
      </c>
      <c r="H254" s="186">
        <v>61680</v>
      </c>
      <c r="L254" s="156"/>
      <c r="M254" s="160"/>
      <c r="N254" s="161"/>
      <c r="O254" s="161"/>
      <c r="P254" s="161"/>
      <c r="Q254" s="161"/>
      <c r="R254" s="161"/>
      <c r="S254" s="161"/>
      <c r="T254" s="162"/>
      <c r="AT254" s="157" t="s">
        <v>209</v>
      </c>
      <c r="AU254" s="157" t="s">
        <v>202</v>
      </c>
      <c r="AV254" s="12" t="s">
        <v>202</v>
      </c>
      <c r="AW254" s="12" t="s">
        <v>91</v>
      </c>
      <c r="AX254" s="12" t="s">
        <v>158</v>
      </c>
      <c r="AY254" s="157" t="s">
        <v>194</v>
      </c>
    </row>
    <row r="255" spans="2:65" s="1" customFormat="1" ht="31.5" customHeight="1">
      <c r="B255" s="135"/>
      <c r="C255" s="136">
        <v>56</v>
      </c>
      <c r="D255" s="136" t="s">
        <v>197</v>
      </c>
      <c r="E255" s="137" t="s">
        <v>472</v>
      </c>
      <c r="F255" s="138" t="s">
        <v>473</v>
      </c>
      <c r="G255" s="139" t="s">
        <v>316</v>
      </c>
      <c r="H255" s="140">
        <v>2056</v>
      </c>
      <c r="I255" s="141"/>
      <c r="J255" s="141">
        <f>ROUND(I255*H255,2)</f>
        <v>0</v>
      </c>
      <c r="K255" s="138" t="s">
        <v>317</v>
      </c>
      <c r="L255" s="31"/>
      <c r="M255" s="142" t="s">
        <v>90</v>
      </c>
      <c r="N255" s="143" t="s">
        <v>124</v>
      </c>
      <c r="O255" s="144">
        <v>0.092</v>
      </c>
      <c r="P255" s="144">
        <f>O255*H255</f>
        <v>189.152</v>
      </c>
      <c r="Q255" s="144">
        <v>0</v>
      </c>
      <c r="R255" s="144">
        <f>Q255*H255</f>
        <v>0</v>
      </c>
      <c r="S255" s="144">
        <v>0</v>
      </c>
      <c r="T255" s="145">
        <f>S255*H255</f>
        <v>0</v>
      </c>
      <c r="AR255" s="17" t="s">
        <v>201</v>
      </c>
      <c r="AT255" s="17" t="s">
        <v>197</v>
      </c>
      <c r="AU255" s="17" t="s">
        <v>202</v>
      </c>
      <c r="AY255" s="17" t="s">
        <v>194</v>
      </c>
      <c r="BE255" s="146">
        <f>IF(N255="základní",J255,0)</f>
        <v>0</v>
      </c>
      <c r="BF255" s="146">
        <f>IF(N255="snížená",J255,0)</f>
        <v>0</v>
      </c>
      <c r="BG255" s="146">
        <f>IF(N255="zákl. přenesená",J255,0)</f>
        <v>0</v>
      </c>
      <c r="BH255" s="146">
        <f>IF(N255="sníž. přenesená",J255,0)</f>
        <v>0</v>
      </c>
      <c r="BI255" s="146">
        <f>IF(N255="nulová",J255,0)</f>
        <v>0</v>
      </c>
      <c r="BJ255" s="17" t="s">
        <v>202</v>
      </c>
      <c r="BK255" s="146">
        <f>ROUND(I255*H255,2)</f>
        <v>0</v>
      </c>
      <c r="BL255" s="17" t="s">
        <v>201</v>
      </c>
      <c r="BM255" s="17" t="s">
        <v>474</v>
      </c>
    </row>
    <row r="256" spans="2:65" s="1" customFormat="1" ht="22.5" customHeight="1">
      <c r="B256" s="135"/>
      <c r="C256" s="136">
        <v>57</v>
      </c>
      <c r="D256" s="136" t="s">
        <v>197</v>
      </c>
      <c r="E256" s="137" t="s">
        <v>475</v>
      </c>
      <c r="F256" s="138" t="s">
        <v>476</v>
      </c>
      <c r="G256" s="139" t="s">
        <v>316</v>
      </c>
      <c r="H256" s="140">
        <v>2056</v>
      </c>
      <c r="I256" s="141"/>
      <c r="J256" s="141">
        <f>ROUND(I256*H256,2)</f>
        <v>0</v>
      </c>
      <c r="K256" s="138" t="s">
        <v>317</v>
      </c>
      <c r="L256" s="31"/>
      <c r="M256" s="142" t="s">
        <v>90</v>
      </c>
      <c r="N256" s="143" t="s">
        <v>124</v>
      </c>
      <c r="O256" s="144">
        <v>0.049</v>
      </c>
      <c r="P256" s="144">
        <f>O256*H256</f>
        <v>100.744</v>
      </c>
      <c r="Q256" s="144">
        <v>0</v>
      </c>
      <c r="R256" s="144">
        <f>Q256*H256</f>
        <v>0</v>
      </c>
      <c r="S256" s="144">
        <v>0</v>
      </c>
      <c r="T256" s="145">
        <f>S256*H256</f>
        <v>0</v>
      </c>
      <c r="AR256" s="17" t="s">
        <v>201</v>
      </c>
      <c r="AT256" s="17" t="s">
        <v>197</v>
      </c>
      <c r="AU256" s="17" t="s">
        <v>202</v>
      </c>
      <c r="AY256" s="17" t="s">
        <v>194</v>
      </c>
      <c r="BE256" s="146">
        <f>IF(N256="základní",J256,0)</f>
        <v>0</v>
      </c>
      <c r="BF256" s="146">
        <f>IF(N256="snížená",J256,0)</f>
        <v>0</v>
      </c>
      <c r="BG256" s="146">
        <f>IF(N256="zákl. přenesená",J256,0)</f>
        <v>0</v>
      </c>
      <c r="BH256" s="146">
        <f>IF(N256="sníž. přenesená",J256,0)</f>
        <v>0</v>
      </c>
      <c r="BI256" s="146">
        <f>IF(N256="nulová",J256,0)</f>
        <v>0</v>
      </c>
      <c r="BJ256" s="17" t="s">
        <v>202</v>
      </c>
      <c r="BK256" s="146">
        <f>ROUND(I256*H256,2)</f>
        <v>0</v>
      </c>
      <c r="BL256" s="17" t="s">
        <v>201</v>
      </c>
      <c r="BM256" s="17" t="s">
        <v>477</v>
      </c>
    </row>
    <row r="257" spans="2:65" s="1" customFormat="1" ht="22.5" customHeight="1">
      <c r="B257" s="135"/>
      <c r="C257" s="136">
        <v>58</v>
      </c>
      <c r="D257" s="136" t="s">
        <v>197</v>
      </c>
      <c r="E257" s="137" t="s">
        <v>478</v>
      </c>
      <c r="F257" s="138" t="s">
        <v>479</v>
      </c>
      <c r="G257" s="139" t="s">
        <v>316</v>
      </c>
      <c r="H257" s="140">
        <v>61680</v>
      </c>
      <c r="I257" s="141"/>
      <c r="J257" s="141">
        <f>ROUND(I257*H257,2)</f>
        <v>0</v>
      </c>
      <c r="K257" s="138" t="s">
        <v>317</v>
      </c>
      <c r="L257" s="31"/>
      <c r="M257" s="142" t="s">
        <v>90</v>
      </c>
      <c r="N257" s="143" t="s">
        <v>124</v>
      </c>
      <c r="O257" s="144">
        <v>0</v>
      </c>
      <c r="P257" s="144">
        <f>O257*H257</f>
        <v>0</v>
      </c>
      <c r="Q257" s="144">
        <v>0</v>
      </c>
      <c r="R257" s="144">
        <f>Q257*H257</f>
        <v>0</v>
      </c>
      <c r="S257" s="144">
        <v>0</v>
      </c>
      <c r="T257" s="145">
        <f>S257*H257</f>
        <v>0</v>
      </c>
      <c r="AR257" s="17" t="s">
        <v>201</v>
      </c>
      <c r="AT257" s="17" t="s">
        <v>197</v>
      </c>
      <c r="AU257" s="17" t="s">
        <v>202</v>
      </c>
      <c r="AY257" s="17" t="s">
        <v>194</v>
      </c>
      <c r="BE257" s="146">
        <f>IF(N257="základní",J257,0)</f>
        <v>0</v>
      </c>
      <c r="BF257" s="146">
        <f>IF(N257="snížená",J257,0)</f>
        <v>0</v>
      </c>
      <c r="BG257" s="146">
        <f>IF(N257="zákl. přenesená",J257,0)</f>
        <v>0</v>
      </c>
      <c r="BH257" s="146">
        <f>IF(N257="sníž. přenesená",J257,0)</f>
        <v>0</v>
      </c>
      <c r="BI257" s="146">
        <f>IF(N257="nulová",J257,0)</f>
        <v>0</v>
      </c>
      <c r="BJ257" s="17" t="s">
        <v>202</v>
      </c>
      <c r="BK257" s="146">
        <f>ROUND(I257*H257,2)</f>
        <v>0</v>
      </c>
      <c r="BL257" s="17" t="s">
        <v>201</v>
      </c>
      <c r="BM257" s="17" t="s">
        <v>480</v>
      </c>
    </row>
    <row r="258" spans="2:51" s="12" customFormat="1" ht="13.5">
      <c r="B258" s="156"/>
      <c r="D258" s="147" t="s">
        <v>209</v>
      </c>
      <c r="F258" s="185" t="s">
        <v>471</v>
      </c>
      <c r="H258" s="186">
        <v>61680</v>
      </c>
      <c r="L258" s="156"/>
      <c r="M258" s="160"/>
      <c r="N258" s="161"/>
      <c r="O258" s="161"/>
      <c r="P258" s="161"/>
      <c r="Q258" s="161"/>
      <c r="R258" s="161"/>
      <c r="S258" s="161"/>
      <c r="T258" s="162"/>
      <c r="AT258" s="157" t="s">
        <v>209</v>
      </c>
      <c r="AU258" s="157" t="s">
        <v>202</v>
      </c>
      <c r="AV258" s="12" t="s">
        <v>202</v>
      </c>
      <c r="AW258" s="12" t="s">
        <v>91</v>
      </c>
      <c r="AX258" s="12" t="s">
        <v>158</v>
      </c>
      <c r="AY258" s="157" t="s">
        <v>194</v>
      </c>
    </row>
    <row r="259" spans="2:65" s="1" customFormat="1" ht="22.5" customHeight="1">
      <c r="B259" s="135"/>
      <c r="C259" s="136">
        <v>59</v>
      </c>
      <c r="D259" s="136" t="s">
        <v>197</v>
      </c>
      <c r="E259" s="137" t="s">
        <v>481</v>
      </c>
      <c r="F259" s="138" t="s">
        <v>482</v>
      </c>
      <c r="G259" s="139" t="s">
        <v>316</v>
      </c>
      <c r="H259" s="140">
        <v>2056</v>
      </c>
      <c r="I259" s="141"/>
      <c r="J259" s="141">
        <f>ROUND(I259*H259,2)</f>
        <v>0</v>
      </c>
      <c r="K259" s="138" t="s">
        <v>317</v>
      </c>
      <c r="L259" s="31"/>
      <c r="M259" s="142" t="s">
        <v>90</v>
      </c>
      <c r="N259" s="143" t="s">
        <v>124</v>
      </c>
      <c r="O259" s="144">
        <v>0.033</v>
      </c>
      <c r="P259" s="144">
        <f>O259*H259</f>
        <v>67.848</v>
      </c>
      <c r="Q259" s="144">
        <v>0</v>
      </c>
      <c r="R259" s="144">
        <f>Q259*H259</f>
        <v>0</v>
      </c>
      <c r="S259" s="144">
        <v>0</v>
      </c>
      <c r="T259" s="145">
        <f>S259*H259</f>
        <v>0</v>
      </c>
      <c r="AR259" s="17" t="s">
        <v>201</v>
      </c>
      <c r="AT259" s="17" t="s">
        <v>197</v>
      </c>
      <c r="AU259" s="17" t="s">
        <v>202</v>
      </c>
      <c r="AY259" s="17" t="s">
        <v>194</v>
      </c>
      <c r="BE259" s="146">
        <f>IF(N259="základní",J259,0)</f>
        <v>0</v>
      </c>
      <c r="BF259" s="146">
        <f>IF(N259="snížená",J259,0)</f>
        <v>0</v>
      </c>
      <c r="BG259" s="146">
        <f>IF(N259="zákl. přenesená",J259,0)</f>
        <v>0</v>
      </c>
      <c r="BH259" s="146">
        <f>IF(N259="sníž. přenesená",J259,0)</f>
        <v>0</v>
      </c>
      <c r="BI259" s="146">
        <f>IF(N259="nulová",J259,0)</f>
        <v>0</v>
      </c>
      <c r="BJ259" s="17" t="s">
        <v>202</v>
      </c>
      <c r="BK259" s="146">
        <f>ROUND(I259*H259,2)</f>
        <v>0</v>
      </c>
      <c r="BL259" s="17" t="s">
        <v>201</v>
      </c>
      <c r="BM259" s="17" t="s">
        <v>483</v>
      </c>
    </row>
    <row r="260" spans="2:65" s="1" customFormat="1" ht="22.5" customHeight="1">
      <c r="B260" s="135"/>
      <c r="C260" s="136">
        <v>60</v>
      </c>
      <c r="D260" s="136" t="s">
        <v>197</v>
      </c>
      <c r="E260" s="137" t="s">
        <v>484</v>
      </c>
      <c r="F260" s="138" t="s">
        <v>485</v>
      </c>
      <c r="G260" s="139" t="s">
        <v>352</v>
      </c>
      <c r="H260" s="140">
        <v>13.2</v>
      </c>
      <c r="I260" s="141"/>
      <c r="J260" s="141">
        <f>ROUND(I260*H260,2)</f>
        <v>0</v>
      </c>
      <c r="K260" s="138" t="s">
        <v>317</v>
      </c>
      <c r="L260" s="31"/>
      <c r="M260" s="142" t="s">
        <v>90</v>
      </c>
      <c r="N260" s="143" t="s">
        <v>124</v>
      </c>
      <c r="O260" s="144">
        <v>0.343</v>
      </c>
      <c r="P260" s="144">
        <f>O260*H260</f>
        <v>4.5276000000000005</v>
      </c>
      <c r="Q260" s="144">
        <v>0</v>
      </c>
      <c r="R260" s="144">
        <f>Q260*H260</f>
        <v>0</v>
      </c>
      <c r="S260" s="144">
        <v>0</v>
      </c>
      <c r="T260" s="145">
        <f>S260*H260</f>
        <v>0</v>
      </c>
      <c r="AR260" s="17" t="s">
        <v>201</v>
      </c>
      <c r="AT260" s="17" t="s">
        <v>197</v>
      </c>
      <c r="AU260" s="17" t="s">
        <v>202</v>
      </c>
      <c r="AY260" s="17" t="s">
        <v>194</v>
      </c>
      <c r="BE260" s="146">
        <f>IF(N260="základní",J260,0)</f>
        <v>0</v>
      </c>
      <c r="BF260" s="146">
        <f>IF(N260="snížená",J260,0)</f>
        <v>0</v>
      </c>
      <c r="BG260" s="146">
        <f>IF(N260="zákl. přenesená",J260,0)</f>
        <v>0</v>
      </c>
      <c r="BH260" s="146">
        <f>IF(N260="sníž. přenesená",J260,0)</f>
        <v>0</v>
      </c>
      <c r="BI260" s="146">
        <f>IF(N260="nulová",J260,0)</f>
        <v>0</v>
      </c>
      <c r="BJ260" s="17" t="s">
        <v>202</v>
      </c>
      <c r="BK260" s="146">
        <f>ROUND(I260*H260,2)</f>
        <v>0</v>
      </c>
      <c r="BL260" s="17" t="s">
        <v>201</v>
      </c>
      <c r="BM260" s="17" t="s">
        <v>486</v>
      </c>
    </row>
    <row r="261" spans="2:51" s="12" customFormat="1" ht="13.5">
      <c r="B261" s="156"/>
      <c r="D261" s="150" t="s">
        <v>209</v>
      </c>
      <c r="E261" s="157" t="s">
        <v>90</v>
      </c>
      <c r="F261" s="158" t="s">
        <v>487</v>
      </c>
      <c r="H261" s="159">
        <v>13.2</v>
      </c>
      <c r="L261" s="156"/>
      <c r="M261" s="160"/>
      <c r="N261" s="161"/>
      <c r="O261" s="161"/>
      <c r="P261" s="161"/>
      <c r="Q261" s="161"/>
      <c r="R261" s="161"/>
      <c r="S261" s="161"/>
      <c r="T261" s="162"/>
      <c r="AT261" s="157" t="s">
        <v>209</v>
      </c>
      <c r="AU261" s="157" t="s">
        <v>202</v>
      </c>
      <c r="AV261" s="12" t="s">
        <v>202</v>
      </c>
      <c r="AW261" s="12" t="s">
        <v>115</v>
      </c>
      <c r="AX261" s="12" t="s">
        <v>152</v>
      </c>
      <c r="AY261" s="157" t="s">
        <v>194</v>
      </c>
    </row>
    <row r="262" spans="2:51" s="13" customFormat="1" ht="13.5">
      <c r="B262" s="163"/>
      <c r="D262" s="147" t="s">
        <v>209</v>
      </c>
      <c r="E262" s="164" t="s">
        <v>90</v>
      </c>
      <c r="F262" s="165" t="s">
        <v>220</v>
      </c>
      <c r="H262" s="166">
        <v>13.2</v>
      </c>
      <c r="L262" s="163"/>
      <c r="M262" s="167"/>
      <c r="N262" s="168"/>
      <c r="O262" s="168"/>
      <c r="P262" s="168"/>
      <c r="Q262" s="168"/>
      <c r="R262" s="168"/>
      <c r="S262" s="168"/>
      <c r="T262" s="169"/>
      <c r="AT262" s="170" t="s">
        <v>209</v>
      </c>
      <c r="AU262" s="170" t="s">
        <v>202</v>
      </c>
      <c r="AV262" s="13" t="s">
        <v>201</v>
      </c>
      <c r="AW262" s="13" t="s">
        <v>115</v>
      </c>
      <c r="AX262" s="13" t="s">
        <v>158</v>
      </c>
      <c r="AY262" s="170" t="s">
        <v>194</v>
      </c>
    </row>
    <row r="263" spans="2:65" s="1" customFormat="1" ht="22.5" customHeight="1">
      <c r="B263" s="135"/>
      <c r="C263" s="136">
        <v>61</v>
      </c>
      <c r="D263" s="136" t="s">
        <v>197</v>
      </c>
      <c r="E263" s="137" t="s">
        <v>488</v>
      </c>
      <c r="F263" s="138" t="s">
        <v>489</v>
      </c>
      <c r="G263" s="139" t="s">
        <v>352</v>
      </c>
      <c r="H263" s="140">
        <v>396</v>
      </c>
      <c r="I263" s="141"/>
      <c r="J263" s="141">
        <f>ROUND(I263*H263,2)</f>
        <v>0</v>
      </c>
      <c r="K263" s="138" t="s">
        <v>317</v>
      </c>
      <c r="L263" s="31"/>
      <c r="M263" s="142" t="s">
        <v>90</v>
      </c>
      <c r="N263" s="143" t="s">
        <v>124</v>
      </c>
      <c r="O263" s="144">
        <v>0</v>
      </c>
      <c r="P263" s="144">
        <f>O263*H263</f>
        <v>0</v>
      </c>
      <c r="Q263" s="144">
        <v>0</v>
      </c>
      <c r="R263" s="144">
        <f>Q263*H263</f>
        <v>0</v>
      </c>
      <c r="S263" s="144">
        <v>0</v>
      </c>
      <c r="T263" s="145">
        <f>S263*H263</f>
        <v>0</v>
      </c>
      <c r="AR263" s="17" t="s">
        <v>201</v>
      </c>
      <c r="AT263" s="17" t="s">
        <v>197</v>
      </c>
      <c r="AU263" s="17" t="s">
        <v>202</v>
      </c>
      <c r="AY263" s="17" t="s">
        <v>194</v>
      </c>
      <c r="BE263" s="146">
        <f>IF(N263="základní",J263,0)</f>
        <v>0</v>
      </c>
      <c r="BF263" s="146">
        <f>IF(N263="snížená",J263,0)</f>
        <v>0</v>
      </c>
      <c r="BG263" s="146">
        <f>IF(N263="zákl. přenesená",J263,0)</f>
        <v>0</v>
      </c>
      <c r="BH263" s="146">
        <f>IF(N263="sníž. přenesená",J263,0)</f>
        <v>0</v>
      </c>
      <c r="BI263" s="146">
        <f>IF(N263="nulová",J263,0)</f>
        <v>0</v>
      </c>
      <c r="BJ263" s="17" t="s">
        <v>202</v>
      </c>
      <c r="BK263" s="146">
        <f>ROUND(I263*H263,2)</f>
        <v>0</v>
      </c>
      <c r="BL263" s="17" t="s">
        <v>201</v>
      </c>
      <c r="BM263" s="17" t="s">
        <v>490</v>
      </c>
    </row>
    <row r="264" spans="2:51" s="12" customFormat="1" ht="13.5">
      <c r="B264" s="156"/>
      <c r="D264" s="147" t="s">
        <v>209</v>
      </c>
      <c r="F264" s="185" t="s">
        <v>491</v>
      </c>
      <c r="H264" s="186">
        <v>396</v>
      </c>
      <c r="L264" s="156"/>
      <c r="M264" s="160"/>
      <c r="N264" s="161"/>
      <c r="O264" s="161"/>
      <c r="P264" s="161"/>
      <c r="Q264" s="161"/>
      <c r="R264" s="161"/>
      <c r="S264" s="161"/>
      <c r="T264" s="162"/>
      <c r="AT264" s="157" t="s">
        <v>209</v>
      </c>
      <c r="AU264" s="157" t="s">
        <v>202</v>
      </c>
      <c r="AV264" s="12" t="s">
        <v>202</v>
      </c>
      <c r="AW264" s="12" t="s">
        <v>91</v>
      </c>
      <c r="AX264" s="12" t="s">
        <v>158</v>
      </c>
      <c r="AY264" s="157" t="s">
        <v>194</v>
      </c>
    </row>
    <row r="265" spans="2:65" s="1" customFormat="1" ht="22.5" customHeight="1">
      <c r="B265" s="135"/>
      <c r="C265" s="136">
        <v>62</v>
      </c>
      <c r="D265" s="136" t="s">
        <v>197</v>
      </c>
      <c r="E265" s="137" t="s">
        <v>492</v>
      </c>
      <c r="F265" s="138" t="s">
        <v>493</v>
      </c>
      <c r="G265" s="139" t="s">
        <v>352</v>
      </c>
      <c r="H265" s="140">
        <v>13.2</v>
      </c>
      <c r="I265" s="141"/>
      <c r="J265" s="141">
        <f>ROUND(I265*H265,2)</f>
        <v>0</v>
      </c>
      <c r="K265" s="138" t="s">
        <v>317</v>
      </c>
      <c r="L265" s="31"/>
      <c r="M265" s="142" t="s">
        <v>90</v>
      </c>
      <c r="N265" s="143" t="s">
        <v>124</v>
      </c>
      <c r="O265" s="144">
        <v>0.192</v>
      </c>
      <c r="P265" s="144">
        <f>O265*H265</f>
        <v>2.5343999999999998</v>
      </c>
      <c r="Q265" s="144">
        <v>0</v>
      </c>
      <c r="R265" s="144">
        <f>Q265*H265</f>
        <v>0</v>
      </c>
      <c r="S265" s="144">
        <v>0</v>
      </c>
      <c r="T265" s="145">
        <f>S265*H265</f>
        <v>0</v>
      </c>
      <c r="AR265" s="17" t="s">
        <v>201</v>
      </c>
      <c r="AT265" s="17" t="s">
        <v>197</v>
      </c>
      <c r="AU265" s="17" t="s">
        <v>202</v>
      </c>
      <c r="AY265" s="17" t="s">
        <v>194</v>
      </c>
      <c r="BE265" s="146">
        <f>IF(N265="základní",J265,0)</f>
        <v>0</v>
      </c>
      <c r="BF265" s="146">
        <f>IF(N265="snížená",J265,0)</f>
        <v>0</v>
      </c>
      <c r="BG265" s="146">
        <f>IF(N265="zákl. přenesená",J265,0)</f>
        <v>0</v>
      </c>
      <c r="BH265" s="146">
        <f>IF(N265="sníž. přenesená",J265,0)</f>
        <v>0</v>
      </c>
      <c r="BI265" s="146">
        <f>IF(N265="nulová",J265,0)</f>
        <v>0</v>
      </c>
      <c r="BJ265" s="17" t="s">
        <v>202</v>
      </c>
      <c r="BK265" s="146">
        <f>ROUND(I265*H265,2)</f>
        <v>0</v>
      </c>
      <c r="BL265" s="17" t="s">
        <v>201</v>
      </c>
      <c r="BM265" s="17" t="s">
        <v>494</v>
      </c>
    </row>
    <row r="266" spans="2:65" s="1" customFormat="1" ht="22.5" customHeight="1">
      <c r="B266" s="135"/>
      <c r="C266" s="136">
        <v>63</v>
      </c>
      <c r="D266" s="136" t="s">
        <v>197</v>
      </c>
      <c r="E266" s="137" t="s">
        <v>495</v>
      </c>
      <c r="F266" s="138" t="s">
        <v>496</v>
      </c>
      <c r="G266" s="139" t="s">
        <v>316</v>
      </c>
      <c r="H266" s="140">
        <v>654</v>
      </c>
      <c r="I266" s="141"/>
      <c r="J266" s="141">
        <f>ROUND(I266*H266,2)</f>
        <v>0</v>
      </c>
      <c r="K266" s="138" t="s">
        <v>317</v>
      </c>
      <c r="L266" s="31"/>
      <c r="M266" s="142" t="s">
        <v>90</v>
      </c>
      <c r="N266" s="143" t="s">
        <v>124</v>
      </c>
      <c r="O266" s="144">
        <v>0.308</v>
      </c>
      <c r="P266" s="144">
        <f>O266*H266</f>
        <v>201.432</v>
      </c>
      <c r="Q266" s="144">
        <v>4E-05</v>
      </c>
      <c r="R266" s="144">
        <f>Q266*H266</f>
        <v>0.026160000000000003</v>
      </c>
      <c r="S266" s="144">
        <v>0</v>
      </c>
      <c r="T266" s="145">
        <f>S266*H266</f>
        <v>0</v>
      </c>
      <c r="AR266" s="17" t="s">
        <v>201</v>
      </c>
      <c r="AT266" s="17" t="s">
        <v>197</v>
      </c>
      <c r="AU266" s="17" t="s">
        <v>202</v>
      </c>
      <c r="AY266" s="17" t="s">
        <v>194</v>
      </c>
      <c r="BE266" s="146">
        <f>IF(N266="základní",J266,0)</f>
        <v>0</v>
      </c>
      <c r="BF266" s="146">
        <f>IF(N266="snížená",J266,0)</f>
        <v>0</v>
      </c>
      <c r="BG266" s="146">
        <f>IF(N266="zákl. přenesená",J266,0)</f>
        <v>0</v>
      </c>
      <c r="BH266" s="146">
        <f>IF(N266="sníž. přenesená",J266,0)</f>
        <v>0</v>
      </c>
      <c r="BI266" s="146">
        <f>IF(N266="nulová",J266,0)</f>
        <v>0</v>
      </c>
      <c r="BJ266" s="17" t="s">
        <v>202</v>
      </c>
      <c r="BK266" s="146">
        <f>ROUND(I266*H266,2)</f>
        <v>0</v>
      </c>
      <c r="BL266" s="17" t="s">
        <v>201</v>
      </c>
      <c r="BM266" s="17" t="s">
        <v>497</v>
      </c>
    </row>
    <row r="267" spans="2:51" s="12" customFormat="1" ht="13.5">
      <c r="B267" s="156"/>
      <c r="D267" s="150" t="s">
        <v>209</v>
      </c>
      <c r="E267" s="157" t="s">
        <v>90</v>
      </c>
      <c r="F267" s="158" t="s">
        <v>498</v>
      </c>
      <c r="H267" s="159">
        <v>654</v>
      </c>
      <c r="L267" s="156"/>
      <c r="M267" s="160"/>
      <c r="N267" s="161"/>
      <c r="O267" s="161"/>
      <c r="P267" s="161"/>
      <c r="Q267" s="161"/>
      <c r="R267" s="161"/>
      <c r="S267" s="161"/>
      <c r="T267" s="162"/>
      <c r="AT267" s="157" t="s">
        <v>209</v>
      </c>
      <c r="AU267" s="157" t="s">
        <v>202</v>
      </c>
      <c r="AV267" s="12" t="s">
        <v>202</v>
      </c>
      <c r="AW267" s="12" t="s">
        <v>115</v>
      </c>
      <c r="AX267" s="12" t="s">
        <v>152</v>
      </c>
      <c r="AY267" s="157" t="s">
        <v>194</v>
      </c>
    </row>
    <row r="268" spans="2:51" s="13" customFormat="1" ht="13.5">
      <c r="B268" s="163"/>
      <c r="D268" s="147" t="s">
        <v>209</v>
      </c>
      <c r="E268" s="164" t="s">
        <v>90</v>
      </c>
      <c r="F268" s="165" t="s">
        <v>220</v>
      </c>
      <c r="H268" s="166">
        <v>654</v>
      </c>
      <c r="L268" s="163"/>
      <c r="M268" s="167"/>
      <c r="N268" s="168"/>
      <c r="O268" s="168"/>
      <c r="P268" s="168"/>
      <c r="Q268" s="168"/>
      <c r="R268" s="168"/>
      <c r="S268" s="168"/>
      <c r="T268" s="169"/>
      <c r="AT268" s="170" t="s">
        <v>209</v>
      </c>
      <c r="AU268" s="170" t="s">
        <v>202</v>
      </c>
      <c r="AV268" s="13" t="s">
        <v>201</v>
      </c>
      <c r="AW268" s="13" t="s">
        <v>115</v>
      </c>
      <c r="AX268" s="13" t="s">
        <v>158</v>
      </c>
      <c r="AY268" s="170" t="s">
        <v>194</v>
      </c>
    </row>
    <row r="269" spans="2:65" s="1" customFormat="1" ht="22.5" customHeight="1">
      <c r="B269" s="135"/>
      <c r="C269" s="136">
        <v>64</v>
      </c>
      <c r="D269" s="136" t="s">
        <v>197</v>
      </c>
      <c r="E269" s="137" t="s">
        <v>499</v>
      </c>
      <c r="F269" s="138" t="s">
        <v>500</v>
      </c>
      <c r="G269" s="139" t="s">
        <v>316</v>
      </c>
      <c r="H269" s="140">
        <v>26.8</v>
      </c>
      <c r="I269" s="141"/>
      <c r="J269" s="141">
        <f>ROUND(I269*H269,2)</f>
        <v>0</v>
      </c>
      <c r="K269" s="138" t="s">
        <v>317</v>
      </c>
      <c r="L269" s="31"/>
      <c r="M269" s="142" t="s">
        <v>90</v>
      </c>
      <c r="N269" s="143" t="s">
        <v>124</v>
      </c>
      <c r="O269" s="144">
        <v>0.21</v>
      </c>
      <c r="P269" s="144">
        <f>O269*H269</f>
        <v>5.628</v>
      </c>
      <c r="Q269" s="144">
        <v>0.00341</v>
      </c>
      <c r="R269" s="144">
        <f>Q269*H269</f>
        <v>0.091388</v>
      </c>
      <c r="S269" s="144">
        <v>0</v>
      </c>
      <c r="T269" s="145">
        <f>S269*H269</f>
        <v>0</v>
      </c>
      <c r="AR269" s="17" t="s">
        <v>201</v>
      </c>
      <c r="AT269" s="17" t="s">
        <v>197</v>
      </c>
      <c r="AU269" s="17" t="s">
        <v>202</v>
      </c>
      <c r="AY269" s="17" t="s">
        <v>194</v>
      </c>
      <c r="BE269" s="146">
        <f>IF(N269="základní",J269,0)</f>
        <v>0</v>
      </c>
      <c r="BF269" s="146">
        <f>IF(N269="snížená",J269,0)</f>
        <v>0</v>
      </c>
      <c r="BG269" s="146">
        <f>IF(N269="zákl. přenesená",J269,0)</f>
        <v>0</v>
      </c>
      <c r="BH269" s="146">
        <f>IF(N269="sníž. přenesená",J269,0)</f>
        <v>0</v>
      </c>
      <c r="BI269" s="146">
        <f>IF(N269="nulová",J269,0)</f>
        <v>0</v>
      </c>
      <c r="BJ269" s="17" t="s">
        <v>202</v>
      </c>
      <c r="BK269" s="146">
        <f>ROUND(I269*H269,2)</f>
        <v>0</v>
      </c>
      <c r="BL269" s="17" t="s">
        <v>201</v>
      </c>
      <c r="BM269" s="17" t="s">
        <v>501</v>
      </c>
    </row>
    <row r="270" spans="2:65" s="1" customFormat="1" ht="22.5" customHeight="1">
      <c r="B270" s="135"/>
      <c r="C270" s="136">
        <v>65</v>
      </c>
      <c r="D270" s="136" t="s">
        <v>197</v>
      </c>
      <c r="E270" s="137" t="s">
        <v>502</v>
      </c>
      <c r="F270" s="138" t="s">
        <v>86</v>
      </c>
      <c r="G270" s="139" t="s">
        <v>459</v>
      </c>
      <c r="H270" s="140">
        <v>37</v>
      </c>
      <c r="I270" s="141"/>
      <c r="J270" s="141">
        <f>ROUND(I270*H270,2)</f>
        <v>0</v>
      </c>
      <c r="K270" s="138" t="s">
        <v>317</v>
      </c>
      <c r="L270" s="31"/>
      <c r="M270" s="142" t="s">
        <v>90</v>
      </c>
      <c r="N270" s="143" t="s">
        <v>124</v>
      </c>
      <c r="O270" s="144">
        <v>0.15</v>
      </c>
      <c r="P270" s="144">
        <f>O270*H270</f>
        <v>5.55</v>
      </c>
      <c r="Q270" s="144">
        <v>0</v>
      </c>
      <c r="R270" s="144">
        <f>Q270*H270</f>
        <v>0</v>
      </c>
      <c r="S270" s="144">
        <v>0.001</v>
      </c>
      <c r="T270" s="145">
        <f>S270*H270</f>
        <v>0.037</v>
      </c>
      <c r="AR270" s="17" t="s">
        <v>201</v>
      </c>
      <c r="AT270" s="17" t="s">
        <v>197</v>
      </c>
      <c r="AU270" s="17" t="s">
        <v>202</v>
      </c>
      <c r="AY270" s="17" t="s">
        <v>194</v>
      </c>
      <c r="BE270" s="146">
        <f>IF(N270="základní",J270,0)</f>
        <v>0</v>
      </c>
      <c r="BF270" s="146">
        <f>IF(N270="snížená",J270,0)</f>
        <v>0</v>
      </c>
      <c r="BG270" s="146">
        <f>IF(N270="zákl. přenesená",J270,0)</f>
        <v>0</v>
      </c>
      <c r="BH270" s="146">
        <f>IF(N270="sníž. přenesená",J270,0)</f>
        <v>0</v>
      </c>
      <c r="BI270" s="146">
        <f>IF(N270="nulová",J270,0)</f>
        <v>0</v>
      </c>
      <c r="BJ270" s="17" t="s">
        <v>202</v>
      </c>
      <c r="BK270" s="146">
        <f>ROUND(I270*H270,2)</f>
        <v>0</v>
      </c>
      <c r="BL270" s="17" t="s">
        <v>201</v>
      </c>
      <c r="BM270" s="17" t="s">
        <v>503</v>
      </c>
    </row>
    <row r="271" spans="2:65" s="1" customFormat="1" ht="31.5" customHeight="1">
      <c r="B271" s="135"/>
      <c r="C271" s="136">
        <v>66</v>
      </c>
      <c r="D271" s="136" t="s">
        <v>197</v>
      </c>
      <c r="E271" s="137" t="s">
        <v>504</v>
      </c>
      <c r="F271" s="138" t="s">
        <v>505</v>
      </c>
      <c r="G271" s="139" t="s">
        <v>316</v>
      </c>
      <c r="H271" s="140">
        <v>1563.2</v>
      </c>
      <c r="I271" s="141"/>
      <c r="J271" s="141">
        <f>ROUND(I271*H271,2)</f>
        <v>0</v>
      </c>
      <c r="K271" s="138" t="s">
        <v>317</v>
      </c>
      <c r="L271" s="31"/>
      <c r="M271" s="142" t="s">
        <v>90</v>
      </c>
      <c r="N271" s="143" t="s">
        <v>124</v>
      </c>
      <c r="O271" s="144">
        <v>0.04</v>
      </c>
      <c r="P271" s="144">
        <f>O271*H271</f>
        <v>62.528000000000006</v>
      </c>
      <c r="Q271" s="144">
        <v>0</v>
      </c>
      <c r="R271" s="144">
        <f>Q271*H271</f>
        <v>0</v>
      </c>
      <c r="S271" s="144">
        <v>0.01</v>
      </c>
      <c r="T271" s="145">
        <f>S271*H271</f>
        <v>15.632000000000001</v>
      </c>
      <c r="AR271" s="17" t="s">
        <v>201</v>
      </c>
      <c r="AT271" s="17" t="s">
        <v>197</v>
      </c>
      <c r="AU271" s="17" t="s">
        <v>202</v>
      </c>
      <c r="AY271" s="17" t="s">
        <v>194</v>
      </c>
      <c r="BE271" s="146">
        <f>IF(N271="základní",J271,0)</f>
        <v>0</v>
      </c>
      <c r="BF271" s="146">
        <f>IF(N271="snížená",J271,0)</f>
        <v>0</v>
      </c>
      <c r="BG271" s="146">
        <f>IF(N271="zákl. přenesená",J271,0)</f>
        <v>0</v>
      </c>
      <c r="BH271" s="146">
        <f>IF(N271="sníž. přenesená",J271,0)</f>
        <v>0</v>
      </c>
      <c r="BI271" s="146">
        <f>IF(N271="nulová",J271,0)</f>
        <v>0</v>
      </c>
      <c r="BJ271" s="17" t="s">
        <v>202</v>
      </c>
      <c r="BK271" s="146">
        <f>ROUND(I271*H271,2)</f>
        <v>0</v>
      </c>
      <c r="BL271" s="17" t="s">
        <v>201</v>
      </c>
      <c r="BM271" s="17" t="s">
        <v>506</v>
      </c>
    </row>
    <row r="272" spans="2:51" s="11" customFormat="1" ht="13.5">
      <c r="B272" s="149"/>
      <c r="D272" s="150" t="s">
        <v>209</v>
      </c>
      <c r="E272" s="151" t="s">
        <v>90</v>
      </c>
      <c r="F272" s="152" t="s">
        <v>507</v>
      </c>
      <c r="H272" s="151" t="s">
        <v>90</v>
      </c>
      <c r="L272" s="149"/>
      <c r="M272" s="153"/>
      <c r="N272" s="154"/>
      <c r="O272" s="154"/>
      <c r="P272" s="154"/>
      <c r="Q272" s="154"/>
      <c r="R272" s="154"/>
      <c r="S272" s="154"/>
      <c r="T272" s="155"/>
      <c r="AT272" s="151" t="s">
        <v>209</v>
      </c>
      <c r="AU272" s="151" t="s">
        <v>202</v>
      </c>
      <c r="AV272" s="11" t="s">
        <v>158</v>
      </c>
      <c r="AW272" s="11" t="s">
        <v>115</v>
      </c>
      <c r="AX272" s="11" t="s">
        <v>152</v>
      </c>
      <c r="AY272" s="151" t="s">
        <v>194</v>
      </c>
    </row>
    <row r="273" spans="2:51" s="12" customFormat="1" ht="13.5">
      <c r="B273" s="325"/>
      <c r="C273" s="287"/>
      <c r="D273" s="323" t="s">
        <v>209</v>
      </c>
      <c r="E273" s="324" t="s">
        <v>90</v>
      </c>
      <c r="F273" s="286" t="s">
        <v>508</v>
      </c>
      <c r="G273" s="287"/>
      <c r="H273" s="288">
        <v>1563.2</v>
      </c>
      <c r="I273" s="287"/>
      <c r="J273" s="287"/>
      <c r="K273" s="287"/>
      <c r="L273" s="156"/>
      <c r="M273" s="160"/>
      <c r="N273" s="161"/>
      <c r="O273" s="161"/>
      <c r="P273" s="161"/>
      <c r="Q273" s="161"/>
      <c r="R273" s="161"/>
      <c r="S273" s="161"/>
      <c r="T273" s="162"/>
      <c r="AT273" s="157" t="s">
        <v>209</v>
      </c>
      <c r="AU273" s="157" t="s">
        <v>202</v>
      </c>
      <c r="AV273" s="12" t="s">
        <v>202</v>
      </c>
      <c r="AW273" s="12" t="s">
        <v>115</v>
      </c>
      <c r="AX273" s="12" t="s">
        <v>152</v>
      </c>
      <c r="AY273" s="157" t="s">
        <v>194</v>
      </c>
    </row>
    <row r="274" spans="2:51" s="13" customFormat="1" ht="13.5">
      <c r="B274" s="326"/>
      <c r="C274" s="290"/>
      <c r="D274" s="297" t="s">
        <v>209</v>
      </c>
      <c r="E274" s="319" t="s">
        <v>90</v>
      </c>
      <c r="F274" s="289" t="s">
        <v>220</v>
      </c>
      <c r="G274" s="290"/>
      <c r="H274" s="291">
        <v>1563.2</v>
      </c>
      <c r="I274" s="290"/>
      <c r="J274" s="290"/>
      <c r="K274" s="290"/>
      <c r="L274" s="163"/>
      <c r="M274" s="167"/>
      <c r="N274" s="168"/>
      <c r="O274" s="168"/>
      <c r="P274" s="168"/>
      <c r="Q274" s="168"/>
      <c r="R274" s="168"/>
      <c r="S274" s="168"/>
      <c r="T274" s="169"/>
      <c r="AT274" s="170" t="s">
        <v>209</v>
      </c>
      <c r="AU274" s="170" t="s">
        <v>202</v>
      </c>
      <c r="AV274" s="13" t="s">
        <v>201</v>
      </c>
      <c r="AW274" s="13" t="s">
        <v>115</v>
      </c>
      <c r="AX274" s="13" t="s">
        <v>158</v>
      </c>
      <c r="AY274" s="170" t="s">
        <v>194</v>
      </c>
    </row>
    <row r="275" spans="2:65" s="1" customFormat="1" ht="22.5" customHeight="1">
      <c r="B275" s="327"/>
      <c r="C275" s="320">
        <v>67</v>
      </c>
      <c r="D275" s="320" t="s">
        <v>197</v>
      </c>
      <c r="E275" s="321" t="s">
        <v>509</v>
      </c>
      <c r="F275" s="283" t="s">
        <v>510</v>
      </c>
      <c r="G275" s="284" t="s">
        <v>511</v>
      </c>
      <c r="H275" s="285">
        <v>29.135</v>
      </c>
      <c r="I275" s="322"/>
      <c r="J275" s="322">
        <f>ROUND(I275*H275,2)</f>
        <v>0</v>
      </c>
      <c r="K275" s="283" t="s">
        <v>90</v>
      </c>
      <c r="L275" s="31"/>
      <c r="M275" s="142" t="s">
        <v>90</v>
      </c>
      <c r="N275" s="143" t="s">
        <v>124</v>
      </c>
      <c r="O275" s="144">
        <v>2.598</v>
      </c>
      <c r="P275" s="144">
        <f>O275*H275</f>
        <v>75.69273</v>
      </c>
      <c r="Q275" s="144">
        <v>0</v>
      </c>
      <c r="R275" s="144">
        <f>Q275*H275</f>
        <v>0</v>
      </c>
      <c r="S275" s="144">
        <v>0</v>
      </c>
      <c r="T275" s="145">
        <f>S275*H275</f>
        <v>0</v>
      </c>
      <c r="AR275" s="17" t="s">
        <v>201</v>
      </c>
      <c r="AT275" s="17" t="s">
        <v>197</v>
      </c>
      <c r="AU275" s="17" t="s">
        <v>202</v>
      </c>
      <c r="AY275" s="17" t="s">
        <v>194</v>
      </c>
      <c r="BE275" s="146">
        <f>IF(N275="základní",J275,0)</f>
        <v>0</v>
      </c>
      <c r="BF275" s="146">
        <f>IF(N275="snížená",J275,0)</f>
        <v>0</v>
      </c>
      <c r="BG275" s="146">
        <f>IF(N275="zákl. přenesená",J275,0)</f>
        <v>0</v>
      </c>
      <c r="BH275" s="146">
        <f>IF(N275="sníž. přenesená",J275,0)</f>
        <v>0</v>
      </c>
      <c r="BI275" s="146">
        <f>IF(N275="nulová",J275,0)</f>
        <v>0</v>
      </c>
      <c r="BJ275" s="17" t="s">
        <v>202</v>
      </c>
      <c r="BK275" s="146">
        <f>ROUND(I275*H275,2)</f>
        <v>0</v>
      </c>
      <c r="BL275" s="17" t="s">
        <v>201</v>
      </c>
      <c r="BM275" s="17" t="s">
        <v>512</v>
      </c>
    </row>
    <row r="276" spans="2:65" s="1" customFormat="1" ht="22.5" customHeight="1">
      <c r="B276" s="135"/>
      <c r="C276" s="136">
        <v>68</v>
      </c>
      <c r="D276" s="136" t="s">
        <v>197</v>
      </c>
      <c r="E276" s="137" t="s">
        <v>752</v>
      </c>
      <c r="F276" s="283" t="s">
        <v>753</v>
      </c>
      <c r="G276" s="284" t="s">
        <v>340</v>
      </c>
      <c r="H276" s="285">
        <v>10.1</v>
      </c>
      <c r="I276" s="141"/>
      <c r="J276" s="141">
        <f>I276*H276</f>
        <v>0</v>
      </c>
      <c r="K276" s="138" t="s">
        <v>317</v>
      </c>
      <c r="L276" s="31"/>
      <c r="M276" s="142" t="s">
        <v>90</v>
      </c>
      <c r="N276" s="143" t="s">
        <v>124</v>
      </c>
      <c r="O276" s="144">
        <v>2.79</v>
      </c>
      <c r="P276" s="144">
        <f>O276*H276</f>
        <v>28.179</v>
      </c>
      <c r="Q276" s="144">
        <v>0</v>
      </c>
      <c r="R276" s="144">
        <f>Q276*H276</f>
        <v>0</v>
      </c>
      <c r="S276" s="144">
        <v>1.671</v>
      </c>
      <c r="T276" s="145">
        <f>S276*H276</f>
        <v>16.8771</v>
      </c>
      <c r="AR276" s="17" t="s">
        <v>201</v>
      </c>
      <c r="AT276" s="17" t="s">
        <v>197</v>
      </c>
      <c r="AU276" s="17" t="s">
        <v>202</v>
      </c>
      <c r="AY276" s="17" t="s">
        <v>194</v>
      </c>
      <c r="BE276" s="146">
        <f>IF(N276="základní",J276,0)</f>
        <v>0</v>
      </c>
      <c r="BF276" s="146">
        <f>IF(N276="snížená",J276,0)</f>
        <v>0</v>
      </c>
      <c r="BG276" s="146">
        <f>IF(N276="zákl. přenesená",J276,0)</f>
        <v>0</v>
      </c>
      <c r="BH276" s="146">
        <f>IF(N276="sníž. přenesená",J276,0)</f>
        <v>0</v>
      </c>
      <c r="BI276" s="146">
        <f>IF(N276="nulová",J276,0)</f>
        <v>0</v>
      </c>
      <c r="BJ276" s="17" t="s">
        <v>202</v>
      </c>
      <c r="BK276" s="146">
        <f>ROUND(I276*H276,2)</f>
        <v>0</v>
      </c>
      <c r="BL276" s="17" t="s">
        <v>201</v>
      </c>
      <c r="BM276" s="17" t="s">
        <v>754</v>
      </c>
    </row>
    <row r="277" spans="2:65" s="1" customFormat="1" ht="22.5" customHeight="1">
      <c r="B277" s="135"/>
      <c r="C277" s="136">
        <v>69</v>
      </c>
      <c r="D277" s="136" t="s">
        <v>197</v>
      </c>
      <c r="E277" s="137" t="s">
        <v>755</v>
      </c>
      <c r="F277" s="283" t="s">
        <v>756</v>
      </c>
      <c r="G277" s="284" t="s">
        <v>316</v>
      </c>
      <c r="H277" s="285">
        <v>22.8</v>
      </c>
      <c r="I277" s="141"/>
      <c r="J277" s="141">
        <f>I277*H277</f>
        <v>0</v>
      </c>
      <c r="K277" s="138" t="s">
        <v>317</v>
      </c>
      <c r="L277" s="31"/>
      <c r="M277" s="142" t="s">
        <v>90</v>
      </c>
      <c r="N277" s="143" t="s">
        <v>124</v>
      </c>
      <c r="O277" s="144">
        <v>0.306</v>
      </c>
      <c r="P277" s="144">
        <f>O277*H277</f>
        <v>6.9768</v>
      </c>
      <c r="Q277" s="144">
        <v>0</v>
      </c>
      <c r="R277" s="144">
        <f>Q277*H277</f>
        <v>0</v>
      </c>
      <c r="S277" s="144">
        <v>0</v>
      </c>
      <c r="T277" s="145">
        <f>S277*H277</f>
        <v>0</v>
      </c>
      <c r="AR277" s="17" t="s">
        <v>201</v>
      </c>
      <c r="AT277" s="17" t="s">
        <v>197</v>
      </c>
      <c r="AU277" s="17" t="s">
        <v>202</v>
      </c>
      <c r="AY277" s="17" t="s">
        <v>194</v>
      </c>
      <c r="BE277" s="146">
        <f>IF(N277="základní",J277,0)</f>
        <v>0</v>
      </c>
      <c r="BF277" s="146">
        <f>IF(N277="snížená",J277,0)</f>
        <v>0</v>
      </c>
      <c r="BG277" s="146">
        <f>IF(N277="zákl. přenesená",J277,0)</f>
        <v>0</v>
      </c>
      <c r="BH277" s="146">
        <f>IF(N277="sníž. přenesená",J277,0)</f>
        <v>0</v>
      </c>
      <c r="BI277" s="146">
        <f>IF(N277="nulová",J277,0)</f>
        <v>0</v>
      </c>
      <c r="BJ277" s="17" t="s">
        <v>202</v>
      </c>
      <c r="BK277" s="146">
        <f>ROUND(I277*H277,2)</f>
        <v>0</v>
      </c>
      <c r="BL277" s="17" t="s">
        <v>201</v>
      </c>
      <c r="BM277" s="17" t="s">
        <v>757</v>
      </c>
    </row>
    <row r="278" spans="2:65" s="1" customFormat="1" ht="22.5" customHeight="1">
      <c r="B278" s="135"/>
      <c r="C278" s="136">
        <v>70</v>
      </c>
      <c r="D278" s="136" t="s">
        <v>197</v>
      </c>
      <c r="E278" s="137" t="s">
        <v>758</v>
      </c>
      <c r="F278" s="283" t="s">
        <v>759</v>
      </c>
      <c r="G278" s="284" t="s">
        <v>316</v>
      </c>
      <c r="H278" s="285">
        <v>45.6</v>
      </c>
      <c r="I278" s="141"/>
      <c r="J278" s="141">
        <f>I278*H278</f>
        <v>0</v>
      </c>
      <c r="K278" s="138" t="s">
        <v>317</v>
      </c>
      <c r="L278" s="31"/>
      <c r="M278" s="142" t="s">
        <v>90</v>
      </c>
      <c r="N278" s="143" t="s">
        <v>124</v>
      </c>
      <c r="O278" s="144">
        <v>0.141</v>
      </c>
      <c r="P278" s="144">
        <f>O278*H278</f>
        <v>6.4296</v>
      </c>
      <c r="Q278" s="144">
        <v>0</v>
      </c>
      <c r="R278" s="144">
        <f>Q278*H278</f>
        <v>0</v>
      </c>
      <c r="S278" s="144">
        <v>0</v>
      </c>
      <c r="T278" s="145">
        <f>S278*H278</f>
        <v>0</v>
      </c>
      <c r="AR278" s="17" t="s">
        <v>201</v>
      </c>
      <c r="AT278" s="17" t="s">
        <v>197</v>
      </c>
      <c r="AU278" s="17" t="s">
        <v>202</v>
      </c>
      <c r="AY278" s="17" t="s">
        <v>194</v>
      </c>
      <c r="BE278" s="146">
        <f>IF(N278="základní",J278,0)</f>
        <v>0</v>
      </c>
      <c r="BF278" s="146">
        <f>IF(N278="snížená",J278,0)</f>
        <v>0</v>
      </c>
      <c r="BG278" s="146">
        <f>IF(N278="zákl. přenesená",J278,0)</f>
        <v>0</v>
      </c>
      <c r="BH278" s="146">
        <f>IF(N278="sníž. přenesená",J278,0)</f>
        <v>0</v>
      </c>
      <c r="BI278" s="146">
        <f>IF(N278="nulová",J278,0)</f>
        <v>0</v>
      </c>
      <c r="BJ278" s="17" t="s">
        <v>202</v>
      </c>
      <c r="BK278" s="146">
        <f>ROUND(I278*H278,2)</f>
        <v>0</v>
      </c>
      <c r="BL278" s="17" t="s">
        <v>201</v>
      </c>
      <c r="BM278" s="17" t="s">
        <v>760</v>
      </c>
    </row>
    <row r="279" spans="2:51" s="12" customFormat="1" ht="13.5">
      <c r="B279" s="156"/>
      <c r="D279" s="147" t="s">
        <v>209</v>
      </c>
      <c r="F279" s="308" t="s">
        <v>761</v>
      </c>
      <c r="G279" s="287"/>
      <c r="H279" s="309">
        <v>45.6</v>
      </c>
      <c r="L279" s="156"/>
      <c r="M279" s="160"/>
      <c r="N279" s="161"/>
      <c r="O279" s="161"/>
      <c r="P279" s="161"/>
      <c r="Q279" s="161"/>
      <c r="R279" s="161"/>
      <c r="S279" s="161"/>
      <c r="T279" s="162"/>
      <c r="AT279" s="157" t="s">
        <v>209</v>
      </c>
      <c r="AU279" s="157" t="s">
        <v>202</v>
      </c>
      <c r="AV279" s="12" t="s">
        <v>202</v>
      </c>
      <c r="AW279" s="12" t="s">
        <v>91</v>
      </c>
      <c r="AX279" s="12" t="s">
        <v>158</v>
      </c>
      <c r="AY279" s="157" t="s">
        <v>194</v>
      </c>
    </row>
    <row r="280" spans="2:65" s="1" customFormat="1" ht="22.5" customHeight="1">
      <c r="B280" s="135"/>
      <c r="C280" s="136">
        <v>71</v>
      </c>
      <c r="D280" s="136" t="s">
        <v>197</v>
      </c>
      <c r="E280" s="137" t="s">
        <v>762</v>
      </c>
      <c r="F280" s="283" t="s">
        <v>763</v>
      </c>
      <c r="G280" s="284" t="s">
        <v>316</v>
      </c>
      <c r="H280" s="285">
        <v>22.8</v>
      </c>
      <c r="I280" s="141"/>
      <c r="J280" s="141">
        <f>I280*H280</f>
        <v>0</v>
      </c>
      <c r="K280" s="138" t="s">
        <v>317</v>
      </c>
      <c r="L280" s="31"/>
      <c r="M280" s="142" t="s">
        <v>90</v>
      </c>
      <c r="N280" s="143" t="s">
        <v>124</v>
      </c>
      <c r="O280" s="144">
        <v>0.265</v>
      </c>
      <c r="P280" s="144">
        <f>O280*H280</f>
        <v>6.042000000000001</v>
      </c>
      <c r="Q280" s="144">
        <v>0</v>
      </c>
      <c r="R280" s="144">
        <f>Q280*H280</f>
        <v>0</v>
      </c>
      <c r="S280" s="144">
        <v>0.035</v>
      </c>
      <c r="T280" s="145">
        <f>S280*H280</f>
        <v>0.7980000000000002</v>
      </c>
      <c r="AR280" s="17" t="s">
        <v>201</v>
      </c>
      <c r="AT280" s="17" t="s">
        <v>197</v>
      </c>
      <c r="AU280" s="17" t="s">
        <v>202</v>
      </c>
      <c r="AY280" s="17" t="s">
        <v>194</v>
      </c>
      <c r="BE280" s="146">
        <f>IF(N280="základní",J280,0)</f>
        <v>0</v>
      </c>
      <c r="BF280" s="146">
        <f>IF(N280="snížená",J280,0)</f>
        <v>0</v>
      </c>
      <c r="BG280" s="146">
        <f>IF(N280="zákl. přenesená",J280,0)</f>
        <v>0</v>
      </c>
      <c r="BH280" s="146">
        <f>IF(N280="sníž. přenesená",J280,0)</f>
        <v>0</v>
      </c>
      <c r="BI280" s="146">
        <f>IF(N280="nulová",J280,0)</f>
        <v>0</v>
      </c>
      <c r="BJ280" s="17" t="s">
        <v>202</v>
      </c>
      <c r="BK280" s="146">
        <f>ROUND(I280*H280,2)</f>
        <v>0</v>
      </c>
      <c r="BL280" s="17" t="s">
        <v>201</v>
      </c>
      <c r="BM280" s="17" t="s">
        <v>764</v>
      </c>
    </row>
    <row r="281" spans="2:51" s="12" customFormat="1" ht="13.5">
      <c r="B281" s="156"/>
      <c r="D281" s="150" t="s">
        <v>209</v>
      </c>
      <c r="E281" s="157" t="s">
        <v>90</v>
      </c>
      <c r="F281" s="286" t="s">
        <v>765</v>
      </c>
      <c r="G281" s="287"/>
      <c r="H281" s="288">
        <v>22.8</v>
      </c>
      <c r="L281" s="156"/>
      <c r="M281" s="160"/>
      <c r="N281" s="161"/>
      <c r="O281" s="161"/>
      <c r="P281" s="161"/>
      <c r="Q281" s="161"/>
      <c r="R281" s="161"/>
      <c r="S281" s="161"/>
      <c r="T281" s="162"/>
      <c r="AT281" s="157" t="s">
        <v>209</v>
      </c>
      <c r="AU281" s="157" t="s">
        <v>202</v>
      </c>
      <c r="AV281" s="12" t="s">
        <v>202</v>
      </c>
      <c r="AW281" s="12" t="s">
        <v>115</v>
      </c>
      <c r="AX281" s="12" t="s">
        <v>152</v>
      </c>
      <c r="AY281" s="157" t="s">
        <v>194</v>
      </c>
    </row>
    <row r="282" spans="2:51" s="13" customFormat="1" ht="13.5">
      <c r="B282" s="163"/>
      <c r="D282" s="147" t="s">
        <v>209</v>
      </c>
      <c r="E282" s="164" t="s">
        <v>90</v>
      </c>
      <c r="F282" s="289" t="s">
        <v>220</v>
      </c>
      <c r="G282" s="290"/>
      <c r="H282" s="291">
        <v>22.8</v>
      </c>
      <c r="L282" s="163"/>
      <c r="M282" s="167"/>
      <c r="N282" s="168"/>
      <c r="O282" s="168"/>
      <c r="P282" s="168"/>
      <c r="Q282" s="168"/>
      <c r="R282" s="168"/>
      <c r="S282" s="168"/>
      <c r="T282" s="169"/>
      <c r="AT282" s="170" t="s">
        <v>209</v>
      </c>
      <c r="AU282" s="170" t="s">
        <v>202</v>
      </c>
      <c r="AV282" s="13" t="s">
        <v>201</v>
      </c>
      <c r="AW282" s="13" t="s">
        <v>115</v>
      </c>
      <c r="AX282" s="13" t="s">
        <v>158</v>
      </c>
      <c r="AY282" s="170" t="s">
        <v>194</v>
      </c>
    </row>
    <row r="283" spans="2:65" s="1" customFormat="1" ht="22.5" customHeight="1">
      <c r="B283" s="135"/>
      <c r="C283" s="136">
        <v>72</v>
      </c>
      <c r="D283" s="136" t="s">
        <v>197</v>
      </c>
      <c r="E283" s="137" t="s">
        <v>766</v>
      </c>
      <c r="F283" s="283" t="s">
        <v>767</v>
      </c>
      <c r="G283" s="284" t="s">
        <v>316</v>
      </c>
      <c r="H283" s="285">
        <v>22.8</v>
      </c>
      <c r="I283" s="141"/>
      <c r="J283" s="141">
        <f>I283*H283</f>
        <v>0</v>
      </c>
      <c r="K283" s="138" t="s">
        <v>90</v>
      </c>
      <c r="L283" s="31"/>
      <c r="M283" s="142" t="s">
        <v>90</v>
      </c>
      <c r="N283" s="143" t="s">
        <v>124</v>
      </c>
      <c r="O283" s="144">
        <v>2.76</v>
      </c>
      <c r="P283" s="144">
        <f>O283*H283</f>
        <v>62.928</v>
      </c>
      <c r="Q283" s="144">
        <v>0.09975</v>
      </c>
      <c r="R283" s="144">
        <f>Q283*H283</f>
        <v>2.2743</v>
      </c>
      <c r="S283" s="144">
        <v>0</v>
      </c>
      <c r="T283" s="145">
        <f>S283*H283</f>
        <v>0</v>
      </c>
      <c r="AR283" s="17" t="s">
        <v>201</v>
      </c>
      <c r="AT283" s="17" t="s">
        <v>197</v>
      </c>
      <c r="AU283" s="17" t="s">
        <v>202</v>
      </c>
      <c r="AY283" s="17" t="s">
        <v>194</v>
      </c>
      <c r="BE283" s="146">
        <f>IF(N283="základní",J283,0)</f>
        <v>0</v>
      </c>
      <c r="BF283" s="146">
        <f>IF(N283="snížená",J283,0)</f>
        <v>0</v>
      </c>
      <c r="BG283" s="146">
        <f>IF(N283="zákl. přenesená",J283,0)</f>
        <v>0</v>
      </c>
      <c r="BH283" s="146">
        <f>IF(N283="sníž. přenesená",J283,0)</f>
        <v>0</v>
      </c>
      <c r="BI283" s="146">
        <f>IF(N283="nulová",J283,0)</f>
        <v>0</v>
      </c>
      <c r="BJ283" s="17" t="s">
        <v>202</v>
      </c>
      <c r="BK283" s="146">
        <f>ROUND(I283*H283,2)</f>
        <v>0</v>
      </c>
      <c r="BL283" s="17" t="s">
        <v>201</v>
      </c>
      <c r="BM283" s="17" t="s">
        <v>768</v>
      </c>
    </row>
    <row r="284" spans="2:51" s="11" customFormat="1" ht="13.5">
      <c r="B284" s="149"/>
      <c r="D284" s="150" t="s">
        <v>209</v>
      </c>
      <c r="E284" s="151" t="s">
        <v>90</v>
      </c>
      <c r="F284" s="310" t="s">
        <v>750</v>
      </c>
      <c r="G284" s="311"/>
      <c r="H284" s="296" t="s">
        <v>90</v>
      </c>
      <c r="L284" s="149"/>
      <c r="M284" s="153"/>
      <c r="N284" s="154"/>
      <c r="O284" s="154"/>
      <c r="P284" s="154"/>
      <c r="Q284" s="154"/>
      <c r="R284" s="154"/>
      <c r="S284" s="154"/>
      <c r="T284" s="155"/>
      <c r="AT284" s="151" t="s">
        <v>209</v>
      </c>
      <c r="AU284" s="151" t="s">
        <v>202</v>
      </c>
      <c r="AV284" s="11" t="s">
        <v>158</v>
      </c>
      <c r="AW284" s="11" t="s">
        <v>115</v>
      </c>
      <c r="AX284" s="11" t="s">
        <v>152</v>
      </c>
      <c r="AY284" s="151" t="s">
        <v>194</v>
      </c>
    </row>
    <row r="285" spans="2:51" s="12" customFormat="1" ht="13.5">
      <c r="B285" s="156"/>
      <c r="D285" s="150" t="s">
        <v>209</v>
      </c>
      <c r="E285" s="157" t="s">
        <v>90</v>
      </c>
      <c r="F285" s="286" t="s">
        <v>769</v>
      </c>
      <c r="G285" s="287"/>
      <c r="H285" s="288">
        <v>22.8</v>
      </c>
      <c r="L285" s="156"/>
      <c r="M285" s="160"/>
      <c r="N285" s="161"/>
      <c r="O285" s="161"/>
      <c r="P285" s="161"/>
      <c r="Q285" s="161"/>
      <c r="R285" s="161"/>
      <c r="S285" s="161"/>
      <c r="T285" s="162"/>
      <c r="AT285" s="157" t="s">
        <v>209</v>
      </c>
      <c r="AU285" s="157" t="s">
        <v>202</v>
      </c>
      <c r="AV285" s="12" t="s">
        <v>202</v>
      </c>
      <c r="AW285" s="12" t="s">
        <v>115</v>
      </c>
      <c r="AX285" s="12" t="s">
        <v>152</v>
      </c>
      <c r="AY285" s="157" t="s">
        <v>194</v>
      </c>
    </row>
    <row r="286" spans="2:51" s="13" customFormat="1" ht="13.5">
      <c r="B286" s="163"/>
      <c r="D286" s="147" t="s">
        <v>209</v>
      </c>
      <c r="E286" s="164" t="s">
        <v>90</v>
      </c>
      <c r="F286" s="289" t="s">
        <v>220</v>
      </c>
      <c r="G286" s="290"/>
      <c r="H286" s="291">
        <v>22.8</v>
      </c>
      <c r="L286" s="163"/>
      <c r="M286" s="167"/>
      <c r="N286" s="168"/>
      <c r="O286" s="168"/>
      <c r="P286" s="168"/>
      <c r="Q286" s="168"/>
      <c r="R286" s="168"/>
      <c r="S286" s="168"/>
      <c r="T286" s="169"/>
      <c r="AT286" s="170" t="s">
        <v>209</v>
      </c>
      <c r="AU286" s="170" t="s">
        <v>202</v>
      </c>
      <c r="AV286" s="13" t="s">
        <v>201</v>
      </c>
      <c r="AW286" s="13" t="s">
        <v>115</v>
      </c>
      <c r="AX286" s="13" t="s">
        <v>158</v>
      </c>
      <c r="AY286" s="170" t="s">
        <v>194</v>
      </c>
    </row>
    <row r="287" spans="2:65" s="1" customFormat="1" ht="22.5" customHeight="1">
      <c r="B287" s="135"/>
      <c r="C287" s="136">
        <v>73</v>
      </c>
      <c r="D287" s="136" t="s">
        <v>197</v>
      </c>
      <c r="E287" s="137" t="s">
        <v>509</v>
      </c>
      <c r="F287" s="283" t="s">
        <v>510</v>
      </c>
      <c r="G287" s="284" t="s">
        <v>511</v>
      </c>
      <c r="H287" s="285">
        <v>21.452</v>
      </c>
      <c r="I287" s="141"/>
      <c r="J287" s="141">
        <f>I287*H287</f>
        <v>0</v>
      </c>
      <c r="K287" s="138" t="s">
        <v>770</v>
      </c>
      <c r="L287" s="31"/>
      <c r="M287" s="142" t="s">
        <v>90</v>
      </c>
      <c r="N287" s="143" t="s">
        <v>124</v>
      </c>
      <c r="O287" s="144">
        <v>2.598</v>
      </c>
      <c r="P287" s="144">
        <f>O287*H287</f>
        <v>55.732296</v>
      </c>
      <c r="Q287" s="144">
        <v>0</v>
      </c>
      <c r="R287" s="144">
        <f>Q287*H287</f>
        <v>0</v>
      </c>
      <c r="S287" s="144">
        <v>0</v>
      </c>
      <c r="T287" s="145">
        <f>S287*H287</f>
        <v>0</v>
      </c>
      <c r="AR287" s="17" t="s">
        <v>201</v>
      </c>
      <c r="AT287" s="17" t="s">
        <v>197</v>
      </c>
      <c r="AU287" s="17" t="s">
        <v>202</v>
      </c>
      <c r="AY287" s="17" t="s">
        <v>194</v>
      </c>
      <c r="BE287" s="146">
        <f>IF(N287="základní",J287,0)</f>
        <v>0</v>
      </c>
      <c r="BF287" s="146">
        <f>IF(N287="snížená",J287,0)</f>
        <v>0</v>
      </c>
      <c r="BG287" s="146">
        <f>IF(N287="zákl. přenesená",J287,0)</f>
        <v>0</v>
      </c>
      <c r="BH287" s="146">
        <f>IF(N287="sníž. přenesená",J287,0)</f>
        <v>0</v>
      </c>
      <c r="BI287" s="146">
        <f>IF(N287="nulová",J287,0)</f>
        <v>0</v>
      </c>
      <c r="BJ287" s="17" t="s">
        <v>202</v>
      </c>
      <c r="BK287" s="146">
        <f>ROUND(I287*H287,2)</f>
        <v>0</v>
      </c>
      <c r="BL287" s="17" t="s">
        <v>201</v>
      </c>
      <c r="BM287" s="17" t="s">
        <v>512</v>
      </c>
    </row>
    <row r="288" spans="2:63" s="10" customFormat="1" ht="21.75" customHeight="1">
      <c r="B288" s="122"/>
      <c r="D288" s="132" t="s">
        <v>151</v>
      </c>
      <c r="E288" s="133" t="s">
        <v>513</v>
      </c>
      <c r="F288" s="312" t="s">
        <v>514</v>
      </c>
      <c r="G288" s="313"/>
      <c r="H288" s="313"/>
      <c r="J288" s="134">
        <f>SUM(J289:J315)</f>
        <v>0</v>
      </c>
      <c r="L288" s="122"/>
      <c r="M288" s="126"/>
      <c r="N288" s="127"/>
      <c r="O288" s="127"/>
      <c r="P288" s="128">
        <f>SUM(P289:P301)</f>
        <v>0</v>
      </c>
      <c r="Q288" s="127"/>
      <c r="R288" s="128">
        <f>SUM(R289:R301)</f>
        <v>0</v>
      </c>
      <c r="S288" s="127"/>
      <c r="T288" s="129">
        <f>SUM(T289:T301)</f>
        <v>0</v>
      </c>
      <c r="AR288" s="123" t="s">
        <v>158</v>
      </c>
      <c r="AT288" s="130" t="s">
        <v>151</v>
      </c>
      <c r="AU288" s="130" t="s">
        <v>202</v>
      </c>
      <c r="AY288" s="123" t="s">
        <v>194</v>
      </c>
      <c r="BK288" s="131">
        <f>SUM(BK289:BK301)</f>
        <v>0</v>
      </c>
    </row>
    <row r="289" spans="2:65" s="1" customFormat="1" ht="31.5" customHeight="1">
      <c r="B289" s="135"/>
      <c r="C289" s="136">
        <v>74</v>
      </c>
      <c r="D289" s="136" t="s">
        <v>197</v>
      </c>
      <c r="E289" s="137" t="s">
        <v>771</v>
      </c>
      <c r="F289" s="283" t="s">
        <v>772</v>
      </c>
      <c r="G289" s="284" t="s">
        <v>459</v>
      </c>
      <c r="H289" s="285">
        <v>1</v>
      </c>
      <c r="I289" s="141"/>
      <c r="J289" s="141">
        <f>ROUND(I289*H289,2)</f>
        <v>0</v>
      </c>
      <c r="K289" s="138" t="s">
        <v>90</v>
      </c>
      <c r="L289" s="31"/>
      <c r="M289" s="142" t="s">
        <v>90</v>
      </c>
      <c r="N289" s="143" t="s">
        <v>124</v>
      </c>
      <c r="O289" s="144">
        <v>0</v>
      </c>
      <c r="P289" s="144">
        <f>O289*H289</f>
        <v>0</v>
      </c>
      <c r="Q289" s="144">
        <v>0</v>
      </c>
      <c r="R289" s="144">
        <f>Q289*H289</f>
        <v>0</v>
      </c>
      <c r="S289" s="144">
        <v>0</v>
      </c>
      <c r="T289" s="145">
        <f>S289*H289</f>
        <v>0</v>
      </c>
      <c r="AR289" s="17" t="s">
        <v>201</v>
      </c>
      <c r="AT289" s="17" t="s">
        <v>197</v>
      </c>
      <c r="AU289" s="17" t="s">
        <v>221</v>
      </c>
      <c r="AY289" s="17" t="s">
        <v>194</v>
      </c>
      <c r="BE289" s="146">
        <f>IF(N289="základní",J289,0)</f>
        <v>0</v>
      </c>
      <c r="BF289" s="146">
        <f>IF(N289="snížená",J289,0)</f>
        <v>0</v>
      </c>
      <c r="BG289" s="146">
        <f>IF(N289="zákl. přenesená",J289,0)</f>
        <v>0</v>
      </c>
      <c r="BH289" s="146">
        <f>IF(N289="sníž. přenesená",J289,0)</f>
        <v>0</v>
      </c>
      <c r="BI289" s="146">
        <f>IF(N289="nulová",J289,0)</f>
        <v>0</v>
      </c>
      <c r="BJ289" s="17" t="s">
        <v>202</v>
      </c>
      <c r="BK289" s="146">
        <f>ROUND(I289*H289,2)</f>
        <v>0</v>
      </c>
      <c r="BL289" s="17" t="s">
        <v>201</v>
      </c>
      <c r="BM289" s="17" t="s">
        <v>773</v>
      </c>
    </row>
    <row r="290" spans="2:51" s="11" customFormat="1" ht="13.5">
      <c r="B290" s="149"/>
      <c r="D290" s="150" t="s">
        <v>209</v>
      </c>
      <c r="E290" s="151" t="s">
        <v>90</v>
      </c>
      <c r="F290" s="310" t="s">
        <v>429</v>
      </c>
      <c r="G290" s="311"/>
      <c r="H290" s="296" t="s">
        <v>90</v>
      </c>
      <c r="L290" s="149"/>
      <c r="M290" s="153"/>
      <c r="N290" s="154"/>
      <c r="O290" s="154"/>
      <c r="P290" s="154"/>
      <c r="Q290" s="154"/>
      <c r="R290" s="154"/>
      <c r="S290" s="154"/>
      <c r="T290" s="155"/>
      <c r="AT290" s="151" t="s">
        <v>209</v>
      </c>
      <c r="AU290" s="151" t="s">
        <v>221</v>
      </c>
      <c r="AV290" s="11" t="s">
        <v>158</v>
      </c>
      <c r="AW290" s="11" t="s">
        <v>115</v>
      </c>
      <c r="AX290" s="11" t="s">
        <v>152</v>
      </c>
      <c r="AY290" s="151" t="s">
        <v>194</v>
      </c>
    </row>
    <row r="291" spans="2:51" s="12" customFormat="1" ht="13.5">
      <c r="B291" s="156"/>
      <c r="D291" s="150" t="s">
        <v>209</v>
      </c>
      <c r="E291" s="157" t="s">
        <v>90</v>
      </c>
      <c r="F291" s="286" t="s">
        <v>219</v>
      </c>
      <c r="G291" s="287"/>
      <c r="H291" s="288">
        <v>1</v>
      </c>
      <c r="L291" s="156"/>
      <c r="M291" s="160"/>
      <c r="N291" s="161"/>
      <c r="O291" s="161"/>
      <c r="P291" s="161"/>
      <c r="Q291" s="161"/>
      <c r="R291" s="161"/>
      <c r="S291" s="161"/>
      <c r="T291" s="162"/>
      <c r="AT291" s="157" t="s">
        <v>209</v>
      </c>
      <c r="AU291" s="157" t="s">
        <v>221</v>
      </c>
      <c r="AV291" s="12" t="s">
        <v>202</v>
      </c>
      <c r="AW291" s="12" t="s">
        <v>115</v>
      </c>
      <c r="AX291" s="12" t="s">
        <v>152</v>
      </c>
      <c r="AY291" s="157" t="s">
        <v>194</v>
      </c>
    </row>
    <row r="292" spans="2:51" s="13" customFormat="1" ht="13.5">
      <c r="B292" s="163"/>
      <c r="D292" s="147" t="s">
        <v>209</v>
      </c>
      <c r="E292" s="164" t="s">
        <v>90</v>
      </c>
      <c r="F292" s="289" t="s">
        <v>220</v>
      </c>
      <c r="G292" s="290"/>
      <c r="H292" s="291">
        <v>1</v>
      </c>
      <c r="L292" s="163"/>
      <c r="M292" s="167"/>
      <c r="N292" s="168"/>
      <c r="O292" s="168"/>
      <c r="P292" s="168"/>
      <c r="Q292" s="168"/>
      <c r="R292" s="168"/>
      <c r="S292" s="168"/>
      <c r="T292" s="169"/>
      <c r="AT292" s="170" t="s">
        <v>209</v>
      </c>
      <c r="AU292" s="170" t="s">
        <v>221</v>
      </c>
      <c r="AV292" s="13" t="s">
        <v>201</v>
      </c>
      <c r="AW292" s="13" t="s">
        <v>115</v>
      </c>
      <c r="AX292" s="13" t="s">
        <v>158</v>
      </c>
      <c r="AY292" s="170" t="s">
        <v>194</v>
      </c>
    </row>
    <row r="293" spans="2:65" s="1" customFormat="1" ht="22.5" customHeight="1">
      <c r="B293" s="135"/>
      <c r="C293" s="136">
        <v>75</v>
      </c>
      <c r="D293" s="136" t="s">
        <v>197</v>
      </c>
      <c r="E293" s="137" t="s">
        <v>774</v>
      </c>
      <c r="F293" s="283" t="s">
        <v>746</v>
      </c>
      <c r="G293" s="284" t="s">
        <v>775</v>
      </c>
      <c r="H293" s="285">
        <v>22</v>
      </c>
      <c r="I293" s="141"/>
      <c r="J293" s="141">
        <f>ROUND(I293*H293,2)</f>
        <v>0</v>
      </c>
      <c r="K293" s="138" t="s">
        <v>90</v>
      </c>
      <c r="L293" s="31"/>
      <c r="M293" s="142" t="s">
        <v>90</v>
      </c>
      <c r="N293" s="143" t="s">
        <v>124</v>
      </c>
      <c r="O293" s="144">
        <v>0</v>
      </c>
      <c r="P293" s="144">
        <f>O293*H293</f>
        <v>0</v>
      </c>
      <c r="Q293" s="144">
        <v>0</v>
      </c>
      <c r="R293" s="144">
        <f>Q293*H293</f>
        <v>0</v>
      </c>
      <c r="S293" s="144">
        <v>0</v>
      </c>
      <c r="T293" s="145">
        <f>S293*H293</f>
        <v>0</v>
      </c>
      <c r="AR293" s="17" t="s">
        <v>201</v>
      </c>
      <c r="AT293" s="17" t="s">
        <v>197</v>
      </c>
      <c r="AU293" s="17" t="s">
        <v>221</v>
      </c>
      <c r="AY293" s="17" t="s">
        <v>194</v>
      </c>
      <c r="BE293" s="146">
        <f>IF(N293="základní",J293,0)</f>
        <v>0</v>
      </c>
      <c r="BF293" s="146">
        <f>IF(N293="snížená",J293,0)</f>
        <v>0</v>
      </c>
      <c r="BG293" s="146">
        <f>IF(N293="zákl. přenesená",J293,0)</f>
        <v>0</v>
      </c>
      <c r="BH293" s="146">
        <f>IF(N293="sníž. přenesená",J293,0)</f>
        <v>0</v>
      </c>
      <c r="BI293" s="146">
        <f>IF(N293="nulová",J293,0)</f>
        <v>0</v>
      </c>
      <c r="BJ293" s="17" t="s">
        <v>202</v>
      </c>
      <c r="BK293" s="146">
        <f>ROUND(I293*H293,2)</f>
        <v>0</v>
      </c>
      <c r="BL293" s="17" t="s">
        <v>201</v>
      </c>
      <c r="BM293" s="17" t="s">
        <v>776</v>
      </c>
    </row>
    <row r="294" spans="2:47" s="1" customFormat="1" ht="54">
      <c r="B294" s="31"/>
      <c r="D294" s="150" t="s">
        <v>204</v>
      </c>
      <c r="F294" s="314" t="s">
        <v>777</v>
      </c>
      <c r="G294" s="295"/>
      <c r="H294" s="295"/>
      <c r="L294" s="31"/>
      <c r="M294" s="59"/>
      <c r="N294" s="32"/>
      <c r="O294" s="32"/>
      <c r="P294" s="32"/>
      <c r="Q294" s="32"/>
      <c r="R294" s="32"/>
      <c r="S294" s="32"/>
      <c r="T294" s="60"/>
      <c r="AT294" s="17" t="s">
        <v>204</v>
      </c>
      <c r="AU294" s="17" t="s">
        <v>221</v>
      </c>
    </row>
    <row r="295" spans="2:51" s="11" customFormat="1" ht="13.5">
      <c r="B295" s="149"/>
      <c r="D295" s="150" t="s">
        <v>209</v>
      </c>
      <c r="E295" s="151" t="s">
        <v>90</v>
      </c>
      <c r="F295" s="310" t="s">
        <v>429</v>
      </c>
      <c r="G295" s="311"/>
      <c r="H295" s="296" t="s">
        <v>90</v>
      </c>
      <c r="L295" s="149"/>
      <c r="M295" s="153"/>
      <c r="N295" s="154"/>
      <c r="O295" s="154"/>
      <c r="P295" s="154"/>
      <c r="Q295" s="154"/>
      <c r="R295" s="154"/>
      <c r="S295" s="154"/>
      <c r="T295" s="155"/>
      <c r="AT295" s="151" t="s">
        <v>209</v>
      </c>
      <c r="AU295" s="151" t="s">
        <v>221</v>
      </c>
      <c r="AV295" s="11" t="s">
        <v>158</v>
      </c>
      <c r="AW295" s="11" t="s">
        <v>115</v>
      </c>
      <c r="AX295" s="11" t="s">
        <v>152</v>
      </c>
      <c r="AY295" s="151" t="s">
        <v>194</v>
      </c>
    </row>
    <row r="296" spans="2:51" s="12" customFormat="1" ht="13.5">
      <c r="B296" s="156"/>
      <c r="D296" s="150" t="s">
        <v>209</v>
      </c>
      <c r="E296" s="157" t="s">
        <v>90</v>
      </c>
      <c r="F296" s="286" t="s">
        <v>778</v>
      </c>
      <c r="G296" s="287"/>
      <c r="H296" s="288">
        <v>22</v>
      </c>
      <c r="L296" s="156"/>
      <c r="M296" s="160"/>
      <c r="N296" s="161"/>
      <c r="O296" s="161"/>
      <c r="P296" s="161"/>
      <c r="Q296" s="161"/>
      <c r="R296" s="161"/>
      <c r="S296" s="161"/>
      <c r="T296" s="162"/>
      <c r="AT296" s="157" t="s">
        <v>209</v>
      </c>
      <c r="AU296" s="157" t="s">
        <v>221</v>
      </c>
      <c r="AV296" s="12" t="s">
        <v>202</v>
      </c>
      <c r="AW296" s="12" t="s">
        <v>115</v>
      </c>
      <c r="AX296" s="12" t="s">
        <v>152</v>
      </c>
      <c r="AY296" s="157" t="s">
        <v>194</v>
      </c>
    </row>
    <row r="297" spans="2:51" s="13" customFormat="1" ht="13.5">
      <c r="B297" s="163"/>
      <c r="D297" s="147" t="s">
        <v>209</v>
      </c>
      <c r="E297" s="164" t="s">
        <v>90</v>
      </c>
      <c r="F297" s="289" t="s">
        <v>220</v>
      </c>
      <c r="G297" s="290"/>
      <c r="H297" s="291">
        <v>22</v>
      </c>
      <c r="L297" s="163"/>
      <c r="M297" s="167"/>
      <c r="N297" s="168"/>
      <c r="O297" s="168"/>
      <c r="P297" s="168"/>
      <c r="Q297" s="168"/>
      <c r="R297" s="168"/>
      <c r="S297" s="168"/>
      <c r="T297" s="169"/>
      <c r="AT297" s="170" t="s">
        <v>209</v>
      </c>
      <c r="AU297" s="170" t="s">
        <v>221</v>
      </c>
      <c r="AV297" s="13" t="s">
        <v>201</v>
      </c>
      <c r="AW297" s="13" t="s">
        <v>115</v>
      </c>
      <c r="AX297" s="13" t="s">
        <v>158</v>
      </c>
      <c r="AY297" s="170" t="s">
        <v>194</v>
      </c>
    </row>
    <row r="298" spans="2:65" s="1" customFormat="1" ht="22.5" customHeight="1">
      <c r="B298" s="135"/>
      <c r="C298" s="136">
        <v>76</v>
      </c>
      <c r="D298" s="136" t="s">
        <v>197</v>
      </c>
      <c r="E298" s="137" t="s">
        <v>779</v>
      </c>
      <c r="F298" s="283" t="s">
        <v>780</v>
      </c>
      <c r="G298" s="284" t="s">
        <v>316</v>
      </c>
      <c r="H298" s="285">
        <v>316</v>
      </c>
      <c r="I298" s="141"/>
      <c r="J298" s="141">
        <f>ROUND(I298*H298,2)</f>
        <v>0</v>
      </c>
      <c r="K298" s="138" t="s">
        <v>90</v>
      </c>
      <c r="L298" s="31"/>
      <c r="M298" s="142" t="s">
        <v>90</v>
      </c>
      <c r="N298" s="143" t="s">
        <v>124</v>
      </c>
      <c r="O298" s="144">
        <v>0</v>
      </c>
      <c r="P298" s="144">
        <f>O298*H298</f>
        <v>0</v>
      </c>
      <c r="Q298" s="306">
        <v>0</v>
      </c>
      <c r="R298" s="306">
        <f>Q298*H298</f>
        <v>0</v>
      </c>
      <c r="S298" s="306">
        <v>0</v>
      </c>
      <c r="T298" s="307">
        <f>S298*H298</f>
        <v>0</v>
      </c>
      <c r="AR298" s="17" t="s">
        <v>201</v>
      </c>
      <c r="AT298" s="17" t="s">
        <v>197</v>
      </c>
      <c r="AU298" s="17" t="s">
        <v>221</v>
      </c>
      <c r="AY298" s="17" t="s">
        <v>194</v>
      </c>
      <c r="BE298" s="146">
        <f>IF(N298="základní",J298,0)</f>
        <v>0</v>
      </c>
      <c r="BF298" s="146">
        <f>IF(N298="snížená",J298,0)</f>
        <v>0</v>
      </c>
      <c r="BG298" s="146">
        <f>IF(N298="zákl. přenesená",J298,0)</f>
        <v>0</v>
      </c>
      <c r="BH298" s="146">
        <f>IF(N298="sníž. přenesená",J298,0)</f>
        <v>0</v>
      </c>
      <c r="BI298" s="146">
        <f>IF(N298="nulová",J298,0)</f>
        <v>0</v>
      </c>
      <c r="BJ298" s="17" t="s">
        <v>202</v>
      </c>
      <c r="BK298" s="146">
        <f>ROUND(I298*H298,2)</f>
        <v>0</v>
      </c>
      <c r="BL298" s="17" t="s">
        <v>201</v>
      </c>
      <c r="BM298" s="17" t="s">
        <v>781</v>
      </c>
    </row>
    <row r="299" spans="2:51" s="11" customFormat="1" ht="13.5">
      <c r="B299" s="149"/>
      <c r="D299" s="150" t="s">
        <v>209</v>
      </c>
      <c r="E299" s="151" t="s">
        <v>90</v>
      </c>
      <c r="F299" s="310" t="s">
        <v>429</v>
      </c>
      <c r="G299" s="311"/>
      <c r="H299" s="296" t="s">
        <v>90</v>
      </c>
      <c r="L299" s="149"/>
      <c r="M299" s="153"/>
      <c r="N299" s="154"/>
      <c r="O299" s="154"/>
      <c r="P299" s="154"/>
      <c r="Q299" s="154"/>
      <c r="R299" s="154"/>
      <c r="S299" s="154"/>
      <c r="T299" s="155"/>
      <c r="AT299" s="151" t="s">
        <v>209</v>
      </c>
      <c r="AU299" s="151" t="s">
        <v>221</v>
      </c>
      <c r="AV299" s="11" t="s">
        <v>158</v>
      </c>
      <c r="AW299" s="11" t="s">
        <v>115</v>
      </c>
      <c r="AX299" s="11" t="s">
        <v>152</v>
      </c>
      <c r="AY299" s="151" t="s">
        <v>194</v>
      </c>
    </row>
    <row r="300" spans="2:51" s="12" customFormat="1" ht="13.5">
      <c r="B300" s="156"/>
      <c r="D300" s="150" t="s">
        <v>209</v>
      </c>
      <c r="E300" s="157" t="s">
        <v>90</v>
      </c>
      <c r="F300" s="286" t="s">
        <v>782</v>
      </c>
      <c r="G300" s="287"/>
      <c r="H300" s="288">
        <v>316</v>
      </c>
      <c r="L300" s="156"/>
      <c r="M300" s="160"/>
      <c r="N300" s="161"/>
      <c r="O300" s="161"/>
      <c r="P300" s="161"/>
      <c r="Q300" s="161"/>
      <c r="R300" s="161"/>
      <c r="S300" s="161"/>
      <c r="T300" s="162"/>
      <c r="AT300" s="157" t="s">
        <v>209</v>
      </c>
      <c r="AU300" s="157" t="s">
        <v>221</v>
      </c>
      <c r="AV300" s="12" t="s">
        <v>202</v>
      </c>
      <c r="AW300" s="12" t="s">
        <v>115</v>
      </c>
      <c r="AX300" s="12" t="s">
        <v>152</v>
      </c>
      <c r="AY300" s="157" t="s">
        <v>194</v>
      </c>
    </row>
    <row r="301" spans="2:51" s="13" customFormat="1" ht="13.5">
      <c r="B301" s="163"/>
      <c r="D301" s="150" t="s">
        <v>209</v>
      </c>
      <c r="E301" s="170" t="s">
        <v>90</v>
      </c>
      <c r="F301" s="315" t="s">
        <v>220</v>
      </c>
      <c r="G301" s="290"/>
      <c r="H301" s="316">
        <v>316</v>
      </c>
      <c r="L301" s="163"/>
      <c r="M301" s="167"/>
      <c r="N301" s="168"/>
      <c r="O301" s="168"/>
      <c r="P301" s="168"/>
      <c r="Q301" s="168"/>
      <c r="R301" s="168"/>
      <c r="S301" s="168"/>
      <c r="T301" s="169"/>
      <c r="AT301" s="170" t="s">
        <v>209</v>
      </c>
      <c r="AU301" s="170" t="s">
        <v>221</v>
      </c>
      <c r="AV301" s="13" t="s">
        <v>201</v>
      </c>
      <c r="AW301" s="13" t="s">
        <v>115</v>
      </c>
      <c r="AX301" s="13" t="s">
        <v>158</v>
      </c>
      <c r="AY301" s="170" t="s">
        <v>194</v>
      </c>
    </row>
    <row r="302" spans="2:65" s="1" customFormat="1" ht="31.5" customHeight="1">
      <c r="B302" s="327"/>
      <c r="C302" s="320">
        <v>77</v>
      </c>
      <c r="D302" s="320" t="s">
        <v>197</v>
      </c>
      <c r="E302" s="321" t="s">
        <v>515</v>
      </c>
      <c r="F302" s="283" t="s">
        <v>516</v>
      </c>
      <c r="G302" s="284" t="s">
        <v>316</v>
      </c>
      <c r="H302" s="285">
        <v>1258</v>
      </c>
      <c r="I302" s="322"/>
      <c r="J302" s="322">
        <f>ROUND(I302*H302,2)</f>
        <v>0</v>
      </c>
      <c r="K302" s="283" t="s">
        <v>90</v>
      </c>
      <c r="L302" s="31"/>
      <c r="M302" s="142" t="s">
        <v>90</v>
      </c>
      <c r="N302" s="143" t="s">
        <v>124</v>
      </c>
      <c r="O302" s="144">
        <v>0</v>
      </c>
      <c r="P302" s="144">
        <f>O302*H302</f>
        <v>0</v>
      </c>
      <c r="Q302" s="144">
        <v>0</v>
      </c>
      <c r="R302" s="144">
        <f>Q302*H302</f>
        <v>0</v>
      </c>
      <c r="S302" s="144">
        <v>0</v>
      </c>
      <c r="T302" s="145">
        <f>S302*H302</f>
        <v>0</v>
      </c>
      <c r="AR302" s="17" t="s">
        <v>201</v>
      </c>
      <c r="AT302" s="17" t="s">
        <v>197</v>
      </c>
      <c r="AU302" s="17" t="s">
        <v>221</v>
      </c>
      <c r="AY302" s="17" t="s">
        <v>194</v>
      </c>
      <c r="BE302" s="146">
        <f>IF(N302="základní",J302,0)</f>
        <v>0</v>
      </c>
      <c r="BF302" s="146">
        <f>IF(N302="snížená",J302,0)</f>
        <v>0</v>
      </c>
      <c r="BG302" s="146">
        <f>IF(N302="zákl. přenesená",J302,0)</f>
        <v>0</v>
      </c>
      <c r="BH302" s="146">
        <f>IF(N302="sníž. přenesená",J302,0)</f>
        <v>0</v>
      </c>
      <c r="BI302" s="146">
        <f>IF(N302="nulová",J302,0)</f>
        <v>0</v>
      </c>
      <c r="BJ302" s="17" t="s">
        <v>202</v>
      </c>
      <c r="BK302" s="146">
        <f>ROUND(I302*H302,2)</f>
        <v>0</v>
      </c>
      <c r="BL302" s="17" t="s">
        <v>201</v>
      </c>
      <c r="BM302" s="17" t="s">
        <v>517</v>
      </c>
    </row>
    <row r="303" spans="2:51" s="11" customFormat="1" ht="13.5">
      <c r="B303" s="328"/>
      <c r="C303" s="311"/>
      <c r="D303" s="323" t="s">
        <v>209</v>
      </c>
      <c r="E303" s="296" t="s">
        <v>90</v>
      </c>
      <c r="F303" s="310" t="s">
        <v>429</v>
      </c>
      <c r="G303" s="311"/>
      <c r="H303" s="296" t="s">
        <v>90</v>
      </c>
      <c r="I303" s="311"/>
      <c r="J303" s="311"/>
      <c r="K303" s="311"/>
      <c r="L303" s="149"/>
      <c r="M303" s="153"/>
      <c r="N303" s="154"/>
      <c r="O303" s="154"/>
      <c r="P303" s="154"/>
      <c r="Q303" s="154"/>
      <c r="R303" s="154"/>
      <c r="S303" s="154"/>
      <c r="T303" s="155"/>
      <c r="AT303" s="151" t="s">
        <v>209</v>
      </c>
      <c r="AU303" s="151" t="s">
        <v>221</v>
      </c>
      <c r="AV303" s="11" t="s">
        <v>158</v>
      </c>
      <c r="AW303" s="11" t="s">
        <v>115</v>
      </c>
      <c r="AX303" s="11" t="s">
        <v>152</v>
      </c>
      <c r="AY303" s="151" t="s">
        <v>194</v>
      </c>
    </row>
    <row r="304" spans="2:51" s="11" customFormat="1" ht="13.5">
      <c r="B304" s="328"/>
      <c r="C304" s="311"/>
      <c r="D304" s="323" t="s">
        <v>209</v>
      </c>
      <c r="E304" s="296" t="s">
        <v>90</v>
      </c>
      <c r="F304" s="310" t="s">
        <v>518</v>
      </c>
      <c r="G304" s="311"/>
      <c r="H304" s="296" t="s">
        <v>90</v>
      </c>
      <c r="I304" s="311"/>
      <c r="J304" s="311"/>
      <c r="K304" s="311"/>
      <c r="L304" s="149"/>
      <c r="M304" s="153"/>
      <c r="N304" s="154"/>
      <c r="O304" s="154"/>
      <c r="P304" s="154"/>
      <c r="Q304" s="154"/>
      <c r="R304" s="154"/>
      <c r="S304" s="154"/>
      <c r="T304" s="155"/>
      <c r="AT304" s="151" t="s">
        <v>209</v>
      </c>
      <c r="AU304" s="151" t="s">
        <v>221</v>
      </c>
      <c r="AV304" s="11" t="s">
        <v>158</v>
      </c>
      <c r="AW304" s="11" t="s">
        <v>115</v>
      </c>
      <c r="AX304" s="11" t="s">
        <v>152</v>
      </c>
      <c r="AY304" s="151" t="s">
        <v>194</v>
      </c>
    </row>
    <row r="305" spans="2:51" s="11" customFormat="1" ht="27">
      <c r="B305" s="328"/>
      <c r="C305" s="311"/>
      <c r="D305" s="323" t="s">
        <v>209</v>
      </c>
      <c r="E305" s="296" t="s">
        <v>90</v>
      </c>
      <c r="F305" s="310" t="s">
        <v>519</v>
      </c>
      <c r="G305" s="311"/>
      <c r="H305" s="296" t="s">
        <v>90</v>
      </c>
      <c r="I305" s="311"/>
      <c r="J305" s="311"/>
      <c r="K305" s="311"/>
      <c r="L305" s="149"/>
      <c r="M305" s="153"/>
      <c r="N305" s="154"/>
      <c r="O305" s="154"/>
      <c r="P305" s="154"/>
      <c r="Q305" s="154"/>
      <c r="R305" s="154"/>
      <c r="S305" s="154"/>
      <c r="T305" s="155"/>
      <c r="AT305" s="151" t="s">
        <v>209</v>
      </c>
      <c r="AU305" s="151" t="s">
        <v>221</v>
      </c>
      <c r="AV305" s="11" t="s">
        <v>158</v>
      </c>
      <c r="AW305" s="11" t="s">
        <v>115</v>
      </c>
      <c r="AX305" s="11" t="s">
        <v>152</v>
      </c>
      <c r="AY305" s="151" t="s">
        <v>194</v>
      </c>
    </row>
    <row r="306" spans="2:51" s="11" customFormat="1" ht="13.5">
      <c r="B306" s="328"/>
      <c r="C306" s="311"/>
      <c r="D306" s="323" t="s">
        <v>209</v>
      </c>
      <c r="E306" s="296" t="s">
        <v>90</v>
      </c>
      <c r="F306" s="310" t="s">
        <v>520</v>
      </c>
      <c r="G306" s="311"/>
      <c r="H306" s="296" t="s">
        <v>90</v>
      </c>
      <c r="I306" s="311"/>
      <c r="J306" s="311"/>
      <c r="K306" s="311"/>
      <c r="L306" s="149"/>
      <c r="M306" s="153"/>
      <c r="N306" s="154"/>
      <c r="O306" s="154"/>
      <c r="P306" s="154"/>
      <c r="Q306" s="154"/>
      <c r="R306" s="154"/>
      <c r="S306" s="154"/>
      <c r="T306" s="155"/>
      <c r="AT306" s="151" t="s">
        <v>209</v>
      </c>
      <c r="AU306" s="151" t="s">
        <v>221</v>
      </c>
      <c r="AV306" s="11" t="s">
        <v>158</v>
      </c>
      <c r="AW306" s="11" t="s">
        <v>115</v>
      </c>
      <c r="AX306" s="11" t="s">
        <v>152</v>
      </c>
      <c r="AY306" s="151" t="s">
        <v>194</v>
      </c>
    </row>
    <row r="307" spans="2:51" s="11" customFormat="1" ht="27">
      <c r="B307" s="328"/>
      <c r="C307" s="311"/>
      <c r="D307" s="323" t="s">
        <v>209</v>
      </c>
      <c r="E307" s="296" t="s">
        <v>90</v>
      </c>
      <c r="F307" s="310" t="s">
        <v>521</v>
      </c>
      <c r="G307" s="311"/>
      <c r="H307" s="296" t="s">
        <v>90</v>
      </c>
      <c r="I307" s="311"/>
      <c r="J307" s="311"/>
      <c r="K307" s="311"/>
      <c r="L307" s="149"/>
      <c r="M307" s="153"/>
      <c r="N307" s="154"/>
      <c r="O307" s="154"/>
      <c r="P307" s="154"/>
      <c r="Q307" s="154"/>
      <c r="R307" s="154"/>
      <c r="S307" s="154"/>
      <c r="T307" s="155"/>
      <c r="AT307" s="151" t="s">
        <v>209</v>
      </c>
      <c r="AU307" s="151" t="s">
        <v>221</v>
      </c>
      <c r="AV307" s="11" t="s">
        <v>158</v>
      </c>
      <c r="AW307" s="11" t="s">
        <v>115</v>
      </c>
      <c r="AX307" s="11" t="s">
        <v>152</v>
      </c>
      <c r="AY307" s="151" t="s">
        <v>194</v>
      </c>
    </row>
    <row r="308" spans="2:51" s="12" customFormat="1" ht="13.5">
      <c r="B308" s="325"/>
      <c r="C308" s="287"/>
      <c r="D308" s="323" t="s">
        <v>209</v>
      </c>
      <c r="E308" s="324" t="s">
        <v>90</v>
      </c>
      <c r="F308" s="286" t="s">
        <v>522</v>
      </c>
      <c r="G308" s="287"/>
      <c r="H308" s="288">
        <v>1258</v>
      </c>
      <c r="I308" s="287"/>
      <c r="J308" s="287"/>
      <c r="K308" s="287"/>
      <c r="L308" s="156"/>
      <c r="M308" s="160"/>
      <c r="N308" s="161"/>
      <c r="O308" s="161"/>
      <c r="P308" s="161"/>
      <c r="Q308" s="161"/>
      <c r="R308" s="161"/>
      <c r="S308" s="161"/>
      <c r="T308" s="162"/>
      <c r="AT308" s="157" t="s">
        <v>209</v>
      </c>
      <c r="AU308" s="157" t="s">
        <v>221</v>
      </c>
      <c r="AV308" s="12" t="s">
        <v>202</v>
      </c>
      <c r="AW308" s="12" t="s">
        <v>115</v>
      </c>
      <c r="AX308" s="12" t="s">
        <v>152</v>
      </c>
      <c r="AY308" s="157" t="s">
        <v>194</v>
      </c>
    </row>
    <row r="309" spans="2:51" s="13" customFormat="1" ht="13.5">
      <c r="B309" s="326"/>
      <c r="C309" s="290"/>
      <c r="D309" s="297" t="s">
        <v>209</v>
      </c>
      <c r="E309" s="319" t="s">
        <v>90</v>
      </c>
      <c r="F309" s="289" t="s">
        <v>220</v>
      </c>
      <c r="G309" s="290"/>
      <c r="H309" s="291">
        <v>1258</v>
      </c>
      <c r="I309" s="290"/>
      <c r="J309" s="290"/>
      <c r="K309" s="290"/>
      <c r="L309" s="163"/>
      <c r="M309" s="167"/>
      <c r="N309" s="168"/>
      <c r="O309" s="168"/>
      <c r="P309" s="168"/>
      <c r="Q309" s="168"/>
      <c r="R309" s="168"/>
      <c r="S309" s="168"/>
      <c r="T309" s="169"/>
      <c r="AT309" s="170" t="s">
        <v>209</v>
      </c>
      <c r="AU309" s="170" t="s">
        <v>221</v>
      </c>
      <c r="AV309" s="13" t="s">
        <v>201</v>
      </c>
      <c r="AW309" s="13" t="s">
        <v>115</v>
      </c>
      <c r="AX309" s="13" t="s">
        <v>158</v>
      </c>
      <c r="AY309" s="170" t="s">
        <v>194</v>
      </c>
    </row>
    <row r="310" spans="2:65" s="1" customFormat="1" ht="22.5" customHeight="1">
      <c r="B310" s="327"/>
      <c r="C310" s="320">
        <v>78</v>
      </c>
      <c r="D310" s="320" t="s">
        <v>197</v>
      </c>
      <c r="E310" s="321" t="s">
        <v>523</v>
      </c>
      <c r="F310" s="283" t="s">
        <v>524</v>
      </c>
      <c r="G310" s="284" t="s">
        <v>352</v>
      </c>
      <c r="H310" s="285">
        <v>54.4</v>
      </c>
      <c r="I310" s="322"/>
      <c r="J310" s="322">
        <f>ROUND(I310*H310,2)</f>
        <v>0</v>
      </c>
      <c r="K310" s="283" t="s">
        <v>90</v>
      </c>
      <c r="L310" s="31"/>
      <c r="M310" s="142" t="s">
        <v>90</v>
      </c>
      <c r="N310" s="143" t="s">
        <v>124</v>
      </c>
      <c r="O310" s="144">
        <v>0</v>
      </c>
      <c r="P310" s="144">
        <f>O310*H310</f>
        <v>0</v>
      </c>
      <c r="Q310" s="144">
        <v>0</v>
      </c>
      <c r="R310" s="144">
        <f>Q310*H310</f>
        <v>0</v>
      </c>
      <c r="S310" s="144">
        <v>0</v>
      </c>
      <c r="T310" s="145">
        <f>S310*H310</f>
        <v>0</v>
      </c>
      <c r="AR310" s="17" t="s">
        <v>201</v>
      </c>
      <c r="AT310" s="17" t="s">
        <v>197</v>
      </c>
      <c r="AU310" s="17" t="s">
        <v>221</v>
      </c>
      <c r="AY310" s="17" t="s">
        <v>194</v>
      </c>
      <c r="BE310" s="146">
        <f>IF(N310="základní",J310,0)</f>
        <v>0</v>
      </c>
      <c r="BF310" s="146">
        <f>IF(N310="snížená",J310,0)</f>
        <v>0</v>
      </c>
      <c r="BG310" s="146">
        <f>IF(N310="zákl. přenesená",J310,0)</f>
        <v>0</v>
      </c>
      <c r="BH310" s="146">
        <f>IF(N310="sníž. přenesená",J310,0)</f>
        <v>0</v>
      </c>
      <c r="BI310" s="146">
        <f>IF(N310="nulová",J310,0)</f>
        <v>0</v>
      </c>
      <c r="BJ310" s="17" t="s">
        <v>202</v>
      </c>
      <c r="BK310" s="146">
        <f>ROUND(I310*H310,2)</f>
        <v>0</v>
      </c>
      <c r="BL310" s="17" t="s">
        <v>201</v>
      </c>
      <c r="BM310" s="17" t="s">
        <v>525</v>
      </c>
    </row>
    <row r="311" spans="2:51" s="11" customFormat="1" ht="13.5">
      <c r="B311" s="328"/>
      <c r="C311" s="311"/>
      <c r="D311" s="323" t="s">
        <v>209</v>
      </c>
      <c r="E311" s="296" t="s">
        <v>90</v>
      </c>
      <c r="F311" s="310" t="s">
        <v>429</v>
      </c>
      <c r="G311" s="311"/>
      <c r="H311" s="296" t="s">
        <v>90</v>
      </c>
      <c r="I311" s="311"/>
      <c r="J311" s="311"/>
      <c r="K311" s="311"/>
      <c r="L311" s="149"/>
      <c r="M311" s="153"/>
      <c r="N311" s="154"/>
      <c r="O311" s="154"/>
      <c r="P311" s="154"/>
      <c r="Q311" s="154"/>
      <c r="R311" s="154"/>
      <c r="S311" s="154"/>
      <c r="T311" s="155"/>
      <c r="AT311" s="151" t="s">
        <v>209</v>
      </c>
      <c r="AU311" s="151" t="s">
        <v>221</v>
      </c>
      <c r="AV311" s="11" t="s">
        <v>158</v>
      </c>
      <c r="AW311" s="11" t="s">
        <v>115</v>
      </c>
      <c r="AX311" s="11" t="s">
        <v>152</v>
      </c>
      <c r="AY311" s="151" t="s">
        <v>194</v>
      </c>
    </row>
    <row r="312" spans="2:51" s="12" customFormat="1" ht="13.5">
      <c r="B312" s="325"/>
      <c r="C312" s="287"/>
      <c r="D312" s="323" t="s">
        <v>209</v>
      </c>
      <c r="E312" s="324" t="s">
        <v>90</v>
      </c>
      <c r="F312" s="286" t="s">
        <v>526</v>
      </c>
      <c r="G312" s="287"/>
      <c r="H312" s="288">
        <v>54.4</v>
      </c>
      <c r="I312" s="287"/>
      <c r="J312" s="287"/>
      <c r="K312" s="287"/>
      <c r="L312" s="156"/>
      <c r="M312" s="160"/>
      <c r="N312" s="161"/>
      <c r="O312" s="161"/>
      <c r="P312" s="161"/>
      <c r="Q312" s="161"/>
      <c r="R312" s="161"/>
      <c r="S312" s="161"/>
      <c r="T312" s="162"/>
      <c r="AT312" s="157" t="s">
        <v>209</v>
      </c>
      <c r="AU312" s="157" t="s">
        <v>221</v>
      </c>
      <c r="AV312" s="12" t="s">
        <v>202</v>
      </c>
      <c r="AW312" s="12" t="s">
        <v>115</v>
      </c>
      <c r="AX312" s="12" t="s">
        <v>152</v>
      </c>
      <c r="AY312" s="157" t="s">
        <v>194</v>
      </c>
    </row>
    <row r="313" spans="2:51" s="13" customFormat="1" ht="13.5">
      <c r="B313" s="326"/>
      <c r="C313" s="290"/>
      <c r="D313" s="297" t="s">
        <v>209</v>
      </c>
      <c r="E313" s="319" t="s">
        <v>90</v>
      </c>
      <c r="F313" s="289" t="s">
        <v>220</v>
      </c>
      <c r="G313" s="290"/>
      <c r="H313" s="291">
        <v>54.4</v>
      </c>
      <c r="I313" s="290"/>
      <c r="J313" s="290"/>
      <c r="K313" s="290"/>
      <c r="L313" s="163"/>
      <c r="M313" s="167"/>
      <c r="N313" s="168"/>
      <c r="O313" s="168"/>
      <c r="P313" s="168"/>
      <c r="Q313" s="168"/>
      <c r="R313" s="168"/>
      <c r="S313" s="168"/>
      <c r="T313" s="169"/>
      <c r="AT313" s="170" t="s">
        <v>209</v>
      </c>
      <c r="AU313" s="170" t="s">
        <v>221</v>
      </c>
      <c r="AV313" s="13" t="s">
        <v>201</v>
      </c>
      <c r="AW313" s="13" t="s">
        <v>115</v>
      </c>
      <c r="AX313" s="13" t="s">
        <v>158</v>
      </c>
      <c r="AY313" s="170" t="s">
        <v>194</v>
      </c>
    </row>
    <row r="314" spans="2:65" s="298" customFormat="1" ht="15.75" customHeight="1">
      <c r="B314" s="329"/>
      <c r="C314" s="330">
        <v>79</v>
      </c>
      <c r="D314" s="330" t="s">
        <v>197</v>
      </c>
      <c r="E314" s="331" t="s">
        <v>535</v>
      </c>
      <c r="F314" s="332" t="s">
        <v>536</v>
      </c>
      <c r="G314" s="333" t="s">
        <v>459</v>
      </c>
      <c r="H314" s="334">
        <v>4</v>
      </c>
      <c r="I314" s="335"/>
      <c r="J314" s="335">
        <f>ROUND($I$314*$H$314,2)</f>
        <v>0</v>
      </c>
      <c r="K314" s="332"/>
      <c r="L314" s="299"/>
      <c r="M314" s="300"/>
      <c r="N314" s="301" t="s">
        <v>124</v>
      </c>
      <c r="O314" s="302">
        <v>0</v>
      </c>
      <c r="P314" s="302">
        <f>$O$195*$H$195</f>
        <v>0</v>
      </c>
      <c r="Q314" s="302">
        <v>0</v>
      </c>
      <c r="R314" s="302">
        <f>$Q$195*$H$195</f>
        <v>0.059535000000000005</v>
      </c>
      <c r="S314" s="302">
        <v>0</v>
      </c>
      <c r="T314" s="303">
        <f>$S$195*$H$195</f>
        <v>0</v>
      </c>
      <c r="AR314" s="304" t="s">
        <v>201</v>
      </c>
      <c r="AT314" s="304" t="s">
        <v>197</v>
      </c>
      <c r="AU314" s="304" t="s">
        <v>221</v>
      </c>
      <c r="AY314" s="298" t="s">
        <v>194</v>
      </c>
      <c r="BE314" s="305">
        <f>IF($N$195="základní",$J$195,0)</f>
        <v>0</v>
      </c>
      <c r="BF314" s="305">
        <f>IF($N$314="snížená",$J$314,0)</f>
        <v>0</v>
      </c>
      <c r="BG314" s="305">
        <f>IF($N$195="zákl. přenesená",$J$195,0)</f>
        <v>0</v>
      </c>
      <c r="BH314" s="305">
        <f>IF($N$195="sníž. přenesená",$J$195,0)</f>
        <v>0</v>
      </c>
      <c r="BI314" s="305">
        <f>IF($N$195="nulová",$J$195,0)</f>
        <v>0</v>
      </c>
      <c r="BJ314" s="304" t="s">
        <v>202</v>
      </c>
      <c r="BK314" s="305">
        <f>ROUND($I$314*$H$314,2)</f>
        <v>0</v>
      </c>
      <c r="BL314" s="304" t="s">
        <v>201</v>
      </c>
      <c r="BM314" s="304" t="s">
        <v>416</v>
      </c>
    </row>
    <row r="315" spans="2:65" s="1" customFormat="1" ht="22.5" customHeight="1">
      <c r="B315" s="327"/>
      <c r="C315" s="320">
        <v>80</v>
      </c>
      <c r="D315" s="320" t="s">
        <v>197</v>
      </c>
      <c r="E315" s="321" t="s">
        <v>527</v>
      </c>
      <c r="F315" s="283" t="s">
        <v>528</v>
      </c>
      <c r="G315" s="284" t="s">
        <v>459</v>
      </c>
      <c r="H315" s="285">
        <v>1</v>
      </c>
      <c r="I315" s="322"/>
      <c r="J315" s="322">
        <f>ROUND(I315*H315,2)</f>
        <v>0</v>
      </c>
      <c r="K315" s="283" t="s">
        <v>90</v>
      </c>
      <c r="L315" s="31"/>
      <c r="M315" s="142" t="s">
        <v>90</v>
      </c>
      <c r="N315" s="143" t="s">
        <v>124</v>
      </c>
      <c r="O315" s="144">
        <v>0</v>
      </c>
      <c r="P315" s="144">
        <f>O315*H315</f>
        <v>0</v>
      </c>
      <c r="Q315" s="144">
        <v>0</v>
      </c>
      <c r="R315" s="144">
        <f>Q315*H315</f>
        <v>0</v>
      </c>
      <c r="S315" s="144">
        <v>0</v>
      </c>
      <c r="T315" s="145">
        <f>S315*H315</f>
        <v>0</v>
      </c>
      <c r="AR315" s="17" t="s">
        <v>201</v>
      </c>
      <c r="AT315" s="17" t="s">
        <v>197</v>
      </c>
      <c r="AU315" s="17" t="s">
        <v>221</v>
      </c>
      <c r="AY315" s="17" t="s">
        <v>194</v>
      </c>
      <c r="BE315" s="146">
        <f>IF(N315="základní",J315,0)</f>
        <v>0</v>
      </c>
      <c r="BF315" s="146">
        <f>IF(N315="snížená",J315,0)</f>
        <v>0</v>
      </c>
      <c r="BG315" s="146">
        <f>IF(N315="zákl. přenesená",J315,0)</f>
        <v>0</v>
      </c>
      <c r="BH315" s="146">
        <f>IF(N315="sníž. přenesená",J315,0)</f>
        <v>0</v>
      </c>
      <c r="BI315" s="146">
        <f>IF(N315="nulová",J315,0)</f>
        <v>0</v>
      </c>
      <c r="BJ315" s="17" t="s">
        <v>202</v>
      </c>
      <c r="BK315" s="146">
        <f>ROUND(I315*H315,2)</f>
        <v>0</v>
      </c>
      <c r="BL315" s="17" t="s">
        <v>201</v>
      </c>
      <c r="BM315" s="17" t="s">
        <v>529</v>
      </c>
    </row>
    <row r="316" spans="2:51" s="11" customFormat="1" ht="13.5">
      <c r="B316" s="149"/>
      <c r="D316" s="150" t="s">
        <v>209</v>
      </c>
      <c r="E316" s="151" t="s">
        <v>90</v>
      </c>
      <c r="F316" s="152" t="s">
        <v>429</v>
      </c>
      <c r="H316" s="151" t="s">
        <v>90</v>
      </c>
      <c r="L316" s="149"/>
      <c r="M316" s="153"/>
      <c r="N316" s="154"/>
      <c r="O316" s="154"/>
      <c r="P316" s="154"/>
      <c r="Q316" s="154"/>
      <c r="R316" s="154"/>
      <c r="S316" s="154"/>
      <c r="T316" s="155"/>
      <c r="AT316" s="151" t="s">
        <v>209</v>
      </c>
      <c r="AU316" s="151" t="s">
        <v>221</v>
      </c>
      <c r="AV316" s="11" t="s">
        <v>158</v>
      </c>
      <c r="AW316" s="11" t="s">
        <v>115</v>
      </c>
      <c r="AX316" s="11" t="s">
        <v>152</v>
      </c>
      <c r="AY316" s="151" t="s">
        <v>194</v>
      </c>
    </row>
    <row r="317" spans="2:51" s="12" customFormat="1" ht="13.5">
      <c r="B317" s="156"/>
      <c r="D317" s="150" t="s">
        <v>209</v>
      </c>
      <c r="E317" s="157" t="s">
        <v>90</v>
      </c>
      <c r="F317" s="158" t="s">
        <v>219</v>
      </c>
      <c r="H317" s="159">
        <v>1</v>
      </c>
      <c r="L317" s="156"/>
      <c r="M317" s="160"/>
      <c r="N317" s="161"/>
      <c r="O317" s="161"/>
      <c r="P317" s="161"/>
      <c r="Q317" s="161"/>
      <c r="R317" s="161"/>
      <c r="S317" s="161"/>
      <c r="T317" s="162"/>
      <c r="AT317" s="157" t="s">
        <v>209</v>
      </c>
      <c r="AU317" s="157" t="s">
        <v>221</v>
      </c>
      <c r="AV317" s="12" t="s">
        <v>202</v>
      </c>
      <c r="AW317" s="12" t="s">
        <v>115</v>
      </c>
      <c r="AX317" s="12" t="s">
        <v>152</v>
      </c>
      <c r="AY317" s="157" t="s">
        <v>194</v>
      </c>
    </row>
    <row r="318" spans="2:51" s="13" customFormat="1" ht="13.5">
      <c r="B318" s="163"/>
      <c r="D318" s="150" t="s">
        <v>209</v>
      </c>
      <c r="E318" s="170" t="s">
        <v>90</v>
      </c>
      <c r="F318" s="187" t="s">
        <v>220</v>
      </c>
      <c r="H318" s="188">
        <v>1</v>
      </c>
      <c r="L318" s="163"/>
      <c r="M318" s="167"/>
      <c r="N318" s="168"/>
      <c r="O318" s="168"/>
      <c r="P318" s="168"/>
      <c r="Q318" s="168"/>
      <c r="R318" s="168"/>
      <c r="S318" s="168"/>
      <c r="T318" s="169"/>
      <c r="AT318" s="170" t="s">
        <v>209</v>
      </c>
      <c r="AU318" s="170" t="s">
        <v>221</v>
      </c>
      <c r="AV318" s="13" t="s">
        <v>201</v>
      </c>
      <c r="AW318" s="13" t="s">
        <v>115</v>
      </c>
      <c r="AX318" s="13" t="s">
        <v>158</v>
      </c>
      <c r="AY318" s="170" t="s">
        <v>194</v>
      </c>
    </row>
    <row r="319" spans="2:63" s="10" customFormat="1" ht="29.25" customHeight="1">
      <c r="B319" s="122"/>
      <c r="D319" s="132" t="s">
        <v>151</v>
      </c>
      <c r="E319" s="133" t="s">
        <v>783</v>
      </c>
      <c r="F319" s="312" t="s">
        <v>784</v>
      </c>
      <c r="G319" s="313"/>
      <c r="H319" s="313"/>
      <c r="J319" s="134">
        <f>SUM(J320:J330)</f>
        <v>0</v>
      </c>
      <c r="L319" s="122"/>
      <c r="M319" s="126"/>
      <c r="N319" s="127"/>
      <c r="O319" s="127"/>
      <c r="P319" s="128">
        <f>SUM(P320:P330)</f>
        <v>603.210308</v>
      </c>
      <c r="Q319" s="127"/>
      <c r="R319" s="128">
        <f>SUM(R320:R330)</f>
        <v>0</v>
      </c>
      <c r="S319" s="127"/>
      <c r="T319" s="129">
        <f>SUM(T320:T330)</f>
        <v>0</v>
      </c>
      <c r="AR319" s="123" t="s">
        <v>158</v>
      </c>
      <c r="AT319" s="130" t="s">
        <v>151</v>
      </c>
      <c r="AU319" s="130" t="s">
        <v>158</v>
      </c>
      <c r="AY319" s="123" t="s">
        <v>194</v>
      </c>
      <c r="BK319" s="131">
        <f>SUM(BK320:BK330)</f>
        <v>0</v>
      </c>
    </row>
    <row r="320" spans="2:65" s="1" customFormat="1" ht="22.5" customHeight="1">
      <c r="B320" s="135"/>
      <c r="C320" s="136">
        <v>81</v>
      </c>
      <c r="D320" s="136" t="s">
        <v>197</v>
      </c>
      <c r="E320" s="137" t="s">
        <v>785</v>
      </c>
      <c r="F320" s="283" t="s">
        <v>786</v>
      </c>
      <c r="G320" s="284" t="s">
        <v>511</v>
      </c>
      <c r="H320" s="285">
        <v>55.534</v>
      </c>
      <c r="I320" s="141"/>
      <c r="J320" s="141">
        <f>I320*H320</f>
        <v>0</v>
      </c>
      <c r="K320" s="138" t="s">
        <v>317</v>
      </c>
      <c r="L320" s="31"/>
      <c r="M320" s="142" t="s">
        <v>90</v>
      </c>
      <c r="N320" s="143" t="s">
        <v>124</v>
      </c>
      <c r="O320" s="144">
        <v>9.1</v>
      </c>
      <c r="P320" s="144">
        <f>O320*H320</f>
        <v>505.3594</v>
      </c>
      <c r="Q320" s="144">
        <v>0</v>
      </c>
      <c r="R320" s="144">
        <f>Q320*H320</f>
        <v>0</v>
      </c>
      <c r="S320" s="144">
        <v>0</v>
      </c>
      <c r="T320" s="145">
        <f>S320*H320</f>
        <v>0</v>
      </c>
      <c r="AR320" s="17" t="s">
        <v>201</v>
      </c>
      <c r="AT320" s="17" t="s">
        <v>197</v>
      </c>
      <c r="AU320" s="17" t="s">
        <v>202</v>
      </c>
      <c r="AY320" s="17" t="s">
        <v>194</v>
      </c>
      <c r="BE320" s="146">
        <f>IF(N320="základní",J320,0)</f>
        <v>0</v>
      </c>
      <c r="BF320" s="146">
        <f>IF(N320="snížená",J320,0)</f>
        <v>0</v>
      </c>
      <c r="BG320" s="146">
        <f>IF(N320="zákl. přenesená",J320,0)</f>
        <v>0</v>
      </c>
      <c r="BH320" s="146">
        <f>IF(N320="sníž. přenesená",J320,0)</f>
        <v>0</v>
      </c>
      <c r="BI320" s="146">
        <f>IF(N320="nulová",J320,0)</f>
        <v>0</v>
      </c>
      <c r="BJ320" s="17" t="s">
        <v>202</v>
      </c>
      <c r="BK320" s="146">
        <f>ROUND(I320*H320,2)</f>
        <v>0</v>
      </c>
      <c r="BL320" s="17" t="s">
        <v>201</v>
      </c>
      <c r="BM320" s="17" t="s">
        <v>787</v>
      </c>
    </row>
    <row r="321" spans="2:47" s="1" customFormat="1" ht="40.5">
      <c r="B321" s="31"/>
      <c r="C321" s="295"/>
      <c r="D321" s="297" t="s">
        <v>204</v>
      </c>
      <c r="E321" s="295"/>
      <c r="F321" s="317" t="s">
        <v>356</v>
      </c>
      <c r="G321" s="295"/>
      <c r="H321" s="295"/>
      <c r="I321" s="295"/>
      <c r="J321" s="295"/>
      <c r="K321" s="295"/>
      <c r="L321" s="31"/>
      <c r="M321" s="59"/>
      <c r="N321" s="32"/>
      <c r="O321" s="32"/>
      <c r="P321" s="32"/>
      <c r="Q321" s="32"/>
      <c r="R321" s="32"/>
      <c r="S321" s="32"/>
      <c r="T321" s="60"/>
      <c r="AT321" s="17" t="s">
        <v>204</v>
      </c>
      <c r="AU321" s="17" t="s">
        <v>202</v>
      </c>
    </row>
    <row r="322" spans="2:65" s="1" customFormat="1" ht="31.5" customHeight="1">
      <c r="B322" s="135"/>
      <c r="C322" s="136">
        <v>82</v>
      </c>
      <c r="D322" s="136" t="s">
        <v>197</v>
      </c>
      <c r="E322" s="137" t="s">
        <v>788</v>
      </c>
      <c r="F322" s="283" t="s">
        <v>789</v>
      </c>
      <c r="G322" s="284" t="s">
        <v>511</v>
      </c>
      <c r="H322" s="285">
        <v>55.534</v>
      </c>
      <c r="I322" s="141"/>
      <c r="J322" s="141">
        <f>I322*H322</f>
        <v>0</v>
      </c>
      <c r="K322" s="138" t="s">
        <v>317</v>
      </c>
      <c r="L322" s="31"/>
      <c r="M322" s="142" t="s">
        <v>90</v>
      </c>
      <c r="N322" s="143" t="s">
        <v>124</v>
      </c>
      <c r="O322" s="144">
        <v>0.26</v>
      </c>
      <c r="P322" s="144">
        <f>O322*H322</f>
        <v>14.43884</v>
      </c>
      <c r="Q322" s="144">
        <v>0</v>
      </c>
      <c r="R322" s="144">
        <f>Q322*H322</f>
        <v>0</v>
      </c>
      <c r="S322" s="144">
        <v>0</v>
      </c>
      <c r="T322" s="145">
        <f>S322*H322</f>
        <v>0</v>
      </c>
      <c r="AR322" s="17" t="s">
        <v>201</v>
      </c>
      <c r="AT322" s="17" t="s">
        <v>197</v>
      </c>
      <c r="AU322" s="17" t="s">
        <v>202</v>
      </c>
      <c r="AY322" s="17" t="s">
        <v>194</v>
      </c>
      <c r="BE322" s="146">
        <f>IF(N322="základní",J322,0)</f>
        <v>0</v>
      </c>
      <c r="BF322" s="146">
        <f>IF(N322="snížená",J322,0)</f>
        <v>0</v>
      </c>
      <c r="BG322" s="146">
        <f>IF(N322="zákl. přenesená",J322,0)</f>
        <v>0</v>
      </c>
      <c r="BH322" s="146">
        <f>IF(N322="sníž. přenesená",J322,0)</f>
        <v>0</v>
      </c>
      <c r="BI322" s="146">
        <f>IF(N322="nulová",J322,0)</f>
        <v>0</v>
      </c>
      <c r="BJ322" s="17" t="s">
        <v>202</v>
      </c>
      <c r="BK322" s="146">
        <f>ROUND(I322*H322,2)</f>
        <v>0</v>
      </c>
      <c r="BL322" s="17" t="s">
        <v>201</v>
      </c>
      <c r="BM322" s="17" t="s">
        <v>790</v>
      </c>
    </row>
    <row r="323" spans="2:65" s="1" customFormat="1" ht="22.5" customHeight="1">
      <c r="B323" s="135"/>
      <c r="C323" s="136">
        <v>83</v>
      </c>
      <c r="D323" s="136" t="s">
        <v>197</v>
      </c>
      <c r="E323" s="137" t="s">
        <v>791</v>
      </c>
      <c r="F323" s="283" t="s">
        <v>792</v>
      </c>
      <c r="G323" s="284" t="s">
        <v>511</v>
      </c>
      <c r="H323" s="285">
        <v>55.534</v>
      </c>
      <c r="I323" s="141"/>
      <c r="J323" s="141">
        <f>I323*H323</f>
        <v>0</v>
      </c>
      <c r="K323" s="138" t="s">
        <v>90</v>
      </c>
      <c r="L323" s="31"/>
      <c r="M323" s="142" t="s">
        <v>90</v>
      </c>
      <c r="N323" s="143" t="s">
        <v>124</v>
      </c>
      <c r="O323" s="144">
        <v>0</v>
      </c>
      <c r="P323" s="144">
        <f>O323*H323</f>
        <v>0</v>
      </c>
      <c r="Q323" s="144">
        <v>0</v>
      </c>
      <c r="R323" s="144">
        <f>Q323*H323</f>
        <v>0</v>
      </c>
      <c r="S323" s="144">
        <v>0</v>
      </c>
      <c r="T323" s="145">
        <f>S323*H323</f>
        <v>0</v>
      </c>
      <c r="AR323" s="17" t="s">
        <v>201</v>
      </c>
      <c r="AT323" s="17" t="s">
        <v>197</v>
      </c>
      <c r="AU323" s="17" t="s">
        <v>202</v>
      </c>
      <c r="AY323" s="17" t="s">
        <v>194</v>
      </c>
      <c r="BE323" s="146">
        <f>IF(N323="základní",J323,0)</f>
        <v>0</v>
      </c>
      <c r="BF323" s="146">
        <f>IF(N323="snížená",J323,0)</f>
        <v>0</v>
      </c>
      <c r="BG323" s="146">
        <f>IF(N323="zákl. přenesená",J323,0)</f>
        <v>0</v>
      </c>
      <c r="BH323" s="146">
        <f>IF(N323="sníž. přenesená",J323,0)</f>
        <v>0</v>
      </c>
      <c r="BI323" s="146">
        <f>IF(N323="nulová",J323,0)</f>
        <v>0</v>
      </c>
      <c r="BJ323" s="17" t="s">
        <v>202</v>
      </c>
      <c r="BK323" s="146">
        <f>ROUND(I323*H323,2)</f>
        <v>0</v>
      </c>
      <c r="BL323" s="17" t="s">
        <v>201</v>
      </c>
      <c r="BM323" s="17" t="s">
        <v>793</v>
      </c>
    </row>
    <row r="324" spans="2:65" s="1" customFormat="1" ht="22.5" customHeight="1">
      <c r="B324" s="135"/>
      <c r="C324" s="136">
        <v>84</v>
      </c>
      <c r="D324" s="136" t="s">
        <v>197</v>
      </c>
      <c r="E324" s="137" t="s">
        <v>794</v>
      </c>
      <c r="F324" s="283" t="s">
        <v>795</v>
      </c>
      <c r="G324" s="284" t="s">
        <v>511</v>
      </c>
      <c r="H324" s="285">
        <v>55.534</v>
      </c>
      <c r="I324" s="141"/>
      <c r="J324" s="141">
        <f>I324*H324</f>
        <v>0</v>
      </c>
      <c r="K324" s="138" t="s">
        <v>317</v>
      </c>
      <c r="L324" s="31"/>
      <c r="M324" s="142" t="s">
        <v>90</v>
      </c>
      <c r="N324" s="143" t="s">
        <v>124</v>
      </c>
      <c r="O324" s="144">
        <v>0.749</v>
      </c>
      <c r="P324" s="144">
        <f>O324*H324</f>
        <v>41.594966</v>
      </c>
      <c r="Q324" s="144">
        <v>0</v>
      </c>
      <c r="R324" s="144">
        <f>Q324*H324</f>
        <v>0</v>
      </c>
      <c r="S324" s="144">
        <v>0</v>
      </c>
      <c r="T324" s="145">
        <f>S324*H324</f>
        <v>0</v>
      </c>
      <c r="AR324" s="17" t="s">
        <v>201</v>
      </c>
      <c r="AT324" s="17" t="s">
        <v>197</v>
      </c>
      <c r="AU324" s="17" t="s">
        <v>202</v>
      </c>
      <c r="AY324" s="17" t="s">
        <v>194</v>
      </c>
      <c r="BE324" s="146">
        <f>IF(N324="základní",J324,0)</f>
        <v>0</v>
      </c>
      <c r="BF324" s="146">
        <f>IF(N324="snížená",J324,0)</f>
        <v>0</v>
      </c>
      <c r="BG324" s="146">
        <f>IF(N324="zákl. přenesená",J324,0)</f>
        <v>0</v>
      </c>
      <c r="BH324" s="146">
        <f>IF(N324="sníž. přenesená",J324,0)</f>
        <v>0</v>
      </c>
      <c r="BI324" s="146">
        <f>IF(N324="nulová",J324,0)</f>
        <v>0</v>
      </c>
      <c r="BJ324" s="17" t="s">
        <v>202</v>
      </c>
      <c r="BK324" s="146">
        <f>ROUND(I324*H324,2)</f>
        <v>0</v>
      </c>
      <c r="BL324" s="17" t="s">
        <v>201</v>
      </c>
      <c r="BM324" s="17" t="s">
        <v>796</v>
      </c>
    </row>
    <row r="325" spans="2:65" s="1" customFormat="1" ht="22.5" customHeight="1">
      <c r="B325" s="135"/>
      <c r="C325" s="136">
        <v>85</v>
      </c>
      <c r="D325" s="136" t="s">
        <v>197</v>
      </c>
      <c r="E325" s="137" t="s">
        <v>797</v>
      </c>
      <c r="F325" s="283" t="s">
        <v>798</v>
      </c>
      <c r="G325" s="284" t="s">
        <v>511</v>
      </c>
      <c r="H325" s="285">
        <v>111.068</v>
      </c>
      <c r="I325" s="141"/>
      <c r="J325" s="141">
        <f>I325*H325</f>
        <v>0</v>
      </c>
      <c r="K325" s="138" t="s">
        <v>317</v>
      </c>
      <c r="L325" s="31"/>
      <c r="M325" s="142" t="s">
        <v>90</v>
      </c>
      <c r="N325" s="143" t="s">
        <v>124</v>
      </c>
      <c r="O325" s="144">
        <v>0.03</v>
      </c>
      <c r="P325" s="144">
        <f>O325*H325</f>
        <v>3.3320399999999997</v>
      </c>
      <c r="Q325" s="144">
        <v>0</v>
      </c>
      <c r="R325" s="144">
        <f>Q325*H325</f>
        <v>0</v>
      </c>
      <c r="S325" s="144">
        <v>0</v>
      </c>
      <c r="T325" s="145">
        <f>S325*H325</f>
        <v>0</v>
      </c>
      <c r="AR325" s="17" t="s">
        <v>201</v>
      </c>
      <c r="AT325" s="17" t="s">
        <v>197</v>
      </c>
      <c r="AU325" s="17" t="s">
        <v>202</v>
      </c>
      <c r="AY325" s="17" t="s">
        <v>194</v>
      </c>
      <c r="BE325" s="146">
        <f>IF(N325="základní",J325,0)</f>
        <v>0</v>
      </c>
      <c r="BF325" s="146">
        <f>IF(N325="snížená",J325,0)</f>
        <v>0</v>
      </c>
      <c r="BG325" s="146">
        <f>IF(N325="zákl. přenesená",J325,0)</f>
        <v>0</v>
      </c>
      <c r="BH325" s="146">
        <f>IF(N325="sníž. přenesená",J325,0)</f>
        <v>0</v>
      </c>
      <c r="BI325" s="146">
        <f>IF(N325="nulová",J325,0)</f>
        <v>0</v>
      </c>
      <c r="BJ325" s="17" t="s">
        <v>202</v>
      </c>
      <c r="BK325" s="146">
        <f>ROUND(I325*H325,2)</f>
        <v>0</v>
      </c>
      <c r="BL325" s="17" t="s">
        <v>201</v>
      </c>
      <c r="BM325" s="17" t="s">
        <v>799</v>
      </c>
    </row>
    <row r="326" spans="2:51" s="12" customFormat="1" ht="13.5">
      <c r="B326" s="156"/>
      <c r="D326" s="147" t="s">
        <v>209</v>
      </c>
      <c r="F326" s="308" t="s">
        <v>357</v>
      </c>
      <c r="G326" s="287"/>
      <c r="H326" s="309">
        <v>111.068</v>
      </c>
      <c r="L326" s="156"/>
      <c r="M326" s="160"/>
      <c r="N326" s="161"/>
      <c r="O326" s="161"/>
      <c r="P326" s="161"/>
      <c r="Q326" s="161"/>
      <c r="R326" s="161"/>
      <c r="S326" s="161"/>
      <c r="T326" s="162"/>
      <c r="AT326" s="157" t="s">
        <v>209</v>
      </c>
      <c r="AU326" s="157" t="s">
        <v>202</v>
      </c>
      <c r="AV326" s="12" t="s">
        <v>202</v>
      </c>
      <c r="AW326" s="12" t="s">
        <v>91</v>
      </c>
      <c r="AX326" s="12" t="s">
        <v>158</v>
      </c>
      <c r="AY326" s="157" t="s">
        <v>194</v>
      </c>
    </row>
    <row r="327" spans="2:65" s="1" customFormat="1" ht="22.5" customHeight="1">
      <c r="B327" s="135"/>
      <c r="C327" s="136">
        <v>86</v>
      </c>
      <c r="D327" s="136" t="s">
        <v>197</v>
      </c>
      <c r="E327" s="137" t="s">
        <v>800</v>
      </c>
      <c r="F327" s="283" t="s">
        <v>801</v>
      </c>
      <c r="G327" s="284" t="s">
        <v>511</v>
      </c>
      <c r="H327" s="285">
        <v>55.534</v>
      </c>
      <c r="I327" s="141"/>
      <c r="J327" s="141">
        <f>I327*H327</f>
        <v>0</v>
      </c>
      <c r="K327" s="138" t="s">
        <v>317</v>
      </c>
      <c r="L327" s="31"/>
      <c r="M327" s="142" t="s">
        <v>90</v>
      </c>
      <c r="N327" s="143" t="s">
        <v>124</v>
      </c>
      <c r="O327" s="144">
        <v>0.246</v>
      </c>
      <c r="P327" s="144">
        <f>O327*H327</f>
        <v>13.661363999999999</v>
      </c>
      <c r="Q327" s="144">
        <v>0</v>
      </c>
      <c r="R327" s="144">
        <f>Q327*H327</f>
        <v>0</v>
      </c>
      <c r="S327" s="144">
        <v>0</v>
      </c>
      <c r="T327" s="145">
        <f>S327*H327</f>
        <v>0</v>
      </c>
      <c r="AR327" s="17" t="s">
        <v>201</v>
      </c>
      <c r="AT327" s="17" t="s">
        <v>197</v>
      </c>
      <c r="AU327" s="17" t="s">
        <v>202</v>
      </c>
      <c r="AY327" s="17" t="s">
        <v>194</v>
      </c>
      <c r="BE327" s="146">
        <f>IF(N327="základní",J327,0)</f>
        <v>0</v>
      </c>
      <c r="BF327" s="146">
        <f>IF(N327="snížená",J327,0)</f>
        <v>0</v>
      </c>
      <c r="BG327" s="146">
        <f>IF(N327="zákl. přenesená",J327,0)</f>
        <v>0</v>
      </c>
      <c r="BH327" s="146">
        <f>IF(N327="sníž. přenesená",J327,0)</f>
        <v>0</v>
      </c>
      <c r="BI327" s="146">
        <f>IF(N327="nulová",J327,0)</f>
        <v>0</v>
      </c>
      <c r="BJ327" s="17" t="s">
        <v>202</v>
      </c>
      <c r="BK327" s="146">
        <f>ROUND(I327*H327,2)</f>
        <v>0</v>
      </c>
      <c r="BL327" s="17" t="s">
        <v>201</v>
      </c>
      <c r="BM327" s="17" t="s">
        <v>802</v>
      </c>
    </row>
    <row r="328" spans="2:65" s="1" customFormat="1" ht="22.5" customHeight="1">
      <c r="B328" s="135"/>
      <c r="C328" s="136">
        <v>87</v>
      </c>
      <c r="D328" s="136" t="s">
        <v>197</v>
      </c>
      <c r="E328" s="137" t="s">
        <v>803</v>
      </c>
      <c r="F328" s="283" t="s">
        <v>804</v>
      </c>
      <c r="G328" s="284" t="s">
        <v>511</v>
      </c>
      <c r="H328" s="285">
        <v>555.34</v>
      </c>
      <c r="I328" s="141"/>
      <c r="J328" s="141">
        <f>I328*H328</f>
        <v>0</v>
      </c>
      <c r="K328" s="138" t="s">
        <v>317</v>
      </c>
      <c r="L328" s="31"/>
      <c r="M328" s="142" t="s">
        <v>90</v>
      </c>
      <c r="N328" s="143" t="s">
        <v>124</v>
      </c>
      <c r="O328" s="144">
        <v>0.017</v>
      </c>
      <c r="P328" s="144">
        <f>O328*H328</f>
        <v>9.440780000000002</v>
      </c>
      <c r="Q328" s="144">
        <v>0</v>
      </c>
      <c r="R328" s="144">
        <f>Q328*H328</f>
        <v>0</v>
      </c>
      <c r="S328" s="144">
        <v>0</v>
      </c>
      <c r="T328" s="145">
        <f>S328*H328</f>
        <v>0</v>
      </c>
      <c r="AR328" s="17" t="s">
        <v>201</v>
      </c>
      <c r="AT328" s="17" t="s">
        <v>197</v>
      </c>
      <c r="AU328" s="17" t="s">
        <v>202</v>
      </c>
      <c r="AY328" s="17" t="s">
        <v>194</v>
      </c>
      <c r="BE328" s="146">
        <f>IF(N328="základní",J328,0)</f>
        <v>0</v>
      </c>
      <c r="BF328" s="146">
        <f>IF(N328="snížená",J328,0)</f>
        <v>0</v>
      </c>
      <c r="BG328" s="146">
        <f>IF(N328="zákl. přenesená",J328,0)</f>
        <v>0</v>
      </c>
      <c r="BH328" s="146">
        <f>IF(N328="sníž. přenesená",J328,0)</f>
        <v>0</v>
      </c>
      <c r="BI328" s="146">
        <f>IF(N328="nulová",J328,0)</f>
        <v>0</v>
      </c>
      <c r="BJ328" s="17" t="s">
        <v>202</v>
      </c>
      <c r="BK328" s="146">
        <f>ROUND(I328*H328,2)</f>
        <v>0</v>
      </c>
      <c r="BL328" s="17" t="s">
        <v>201</v>
      </c>
      <c r="BM328" s="17" t="s">
        <v>805</v>
      </c>
    </row>
    <row r="329" spans="2:51" s="12" customFormat="1" ht="13.5">
      <c r="B329" s="156"/>
      <c r="D329" s="147" t="s">
        <v>209</v>
      </c>
      <c r="F329" s="308" t="s">
        <v>358</v>
      </c>
      <c r="G329" s="287"/>
      <c r="H329" s="309">
        <v>555.34</v>
      </c>
      <c r="L329" s="156"/>
      <c r="M329" s="160"/>
      <c r="N329" s="161"/>
      <c r="O329" s="161"/>
      <c r="P329" s="161"/>
      <c r="Q329" s="161"/>
      <c r="R329" s="161"/>
      <c r="S329" s="161"/>
      <c r="T329" s="162"/>
      <c r="AT329" s="157" t="s">
        <v>209</v>
      </c>
      <c r="AU329" s="157" t="s">
        <v>202</v>
      </c>
      <c r="AV329" s="12" t="s">
        <v>202</v>
      </c>
      <c r="AW329" s="12" t="s">
        <v>91</v>
      </c>
      <c r="AX329" s="12" t="s">
        <v>158</v>
      </c>
      <c r="AY329" s="157" t="s">
        <v>194</v>
      </c>
    </row>
    <row r="330" spans="2:65" s="1" customFormat="1" ht="22.5" customHeight="1">
      <c r="B330" s="135"/>
      <c r="C330" s="136">
        <v>88</v>
      </c>
      <c r="D330" s="136" t="s">
        <v>197</v>
      </c>
      <c r="E330" s="137" t="s">
        <v>806</v>
      </c>
      <c r="F330" s="283" t="s">
        <v>807</v>
      </c>
      <c r="G330" s="284" t="s">
        <v>511</v>
      </c>
      <c r="H330" s="285">
        <v>55.534</v>
      </c>
      <c r="I330" s="141"/>
      <c r="J330" s="141">
        <f>I330*H330</f>
        <v>0</v>
      </c>
      <c r="K330" s="138" t="s">
        <v>317</v>
      </c>
      <c r="L330" s="31"/>
      <c r="M330" s="142" t="s">
        <v>90</v>
      </c>
      <c r="N330" s="143" t="s">
        <v>124</v>
      </c>
      <c r="O330" s="144">
        <v>0.277</v>
      </c>
      <c r="P330" s="144">
        <f>O330*H330</f>
        <v>15.382918000000002</v>
      </c>
      <c r="Q330" s="144">
        <v>0</v>
      </c>
      <c r="R330" s="144">
        <f>Q330*H330</f>
        <v>0</v>
      </c>
      <c r="S330" s="144">
        <v>0</v>
      </c>
      <c r="T330" s="145">
        <f>S330*H330</f>
        <v>0</v>
      </c>
      <c r="AR330" s="17" t="s">
        <v>201</v>
      </c>
      <c r="AT330" s="17" t="s">
        <v>197</v>
      </c>
      <c r="AU330" s="17" t="s">
        <v>202</v>
      </c>
      <c r="AY330" s="17" t="s">
        <v>194</v>
      </c>
      <c r="BE330" s="146">
        <f>IF(N330="základní",J330,0)</f>
        <v>0</v>
      </c>
      <c r="BF330" s="146">
        <f>IF(N330="snížená",J330,0)</f>
        <v>0</v>
      </c>
      <c r="BG330" s="146">
        <f>IF(N330="zákl. přenesená",J330,0)</f>
        <v>0</v>
      </c>
      <c r="BH330" s="146">
        <f>IF(N330="sníž. přenesená",J330,0)</f>
        <v>0</v>
      </c>
      <c r="BI330" s="146">
        <f>IF(N330="nulová",J330,0)</f>
        <v>0</v>
      </c>
      <c r="BJ330" s="17" t="s">
        <v>202</v>
      </c>
      <c r="BK330" s="146">
        <f>ROUND(I330*H330,2)</f>
        <v>0</v>
      </c>
      <c r="BL330" s="17" t="s">
        <v>201</v>
      </c>
      <c r="BM330" s="17" t="s">
        <v>808</v>
      </c>
    </row>
    <row r="331" spans="2:63" s="10" customFormat="1" ht="36.75" customHeight="1">
      <c r="B331" s="122"/>
      <c r="D331" s="123" t="s">
        <v>151</v>
      </c>
      <c r="E331" s="124" t="s">
        <v>530</v>
      </c>
      <c r="F331" s="124" t="s">
        <v>531</v>
      </c>
      <c r="J331" s="125">
        <f>J332+J348+J365+J381+J388+J441+J452+J472+J487+J490</f>
        <v>0</v>
      </c>
      <c r="L331" s="122"/>
      <c r="M331" s="126"/>
      <c r="N331" s="127"/>
      <c r="O331" s="127"/>
      <c r="P331" s="128">
        <f>P348+P365+P381+P388+P441+P452+P490</f>
        <v>566.65408</v>
      </c>
      <c r="Q331" s="127"/>
      <c r="R331" s="128">
        <f>R348+R365+R381+R388+R441+R452+R490</f>
        <v>13.934249</v>
      </c>
      <c r="S331" s="127"/>
      <c r="T331" s="129">
        <f>T348+T365+T381+T388+T441+T452+T490</f>
        <v>0.5747279999999999</v>
      </c>
      <c r="AR331" s="123" t="s">
        <v>202</v>
      </c>
      <c r="AT331" s="130" t="s">
        <v>151</v>
      </c>
      <c r="AU331" s="130" t="s">
        <v>152</v>
      </c>
      <c r="AY331" s="123" t="s">
        <v>194</v>
      </c>
      <c r="BK331" s="131">
        <f>BK348+BK365+BK381+BK388+BK441+BK452+BK490</f>
        <v>0</v>
      </c>
    </row>
    <row r="332" spans="2:63" s="10" customFormat="1" ht="19.5" customHeight="1">
      <c r="B332" s="122"/>
      <c r="D332" s="132" t="s">
        <v>151</v>
      </c>
      <c r="E332" s="133" t="s">
        <v>809</v>
      </c>
      <c r="F332" s="133" t="s">
        <v>810</v>
      </c>
      <c r="J332" s="134">
        <f>SUM(J333:J347)</f>
        <v>0</v>
      </c>
      <c r="L332" s="122"/>
      <c r="M332" s="126"/>
      <c r="N332" s="127"/>
      <c r="O332" s="127"/>
      <c r="P332" s="128">
        <f>SUM(P333:P347)</f>
        <v>4.41126</v>
      </c>
      <c r="Q332" s="127"/>
      <c r="R332" s="128">
        <f>SUM(R333:R347)</f>
        <v>0.0643288</v>
      </c>
      <c r="S332" s="127"/>
      <c r="T332" s="129">
        <f>SUM(T333:T347)</f>
        <v>0</v>
      </c>
      <c r="AR332" s="123" t="s">
        <v>202</v>
      </c>
      <c r="AT332" s="130" t="s">
        <v>151</v>
      </c>
      <c r="AU332" s="130" t="s">
        <v>158</v>
      </c>
      <c r="AY332" s="123" t="s">
        <v>194</v>
      </c>
      <c r="BK332" s="131">
        <f>SUM(BK333:BK347)</f>
        <v>0</v>
      </c>
    </row>
    <row r="333" spans="2:65" s="1" customFormat="1" ht="22.5" customHeight="1">
      <c r="B333" s="135"/>
      <c r="C333" s="136">
        <v>89</v>
      </c>
      <c r="D333" s="136" t="s">
        <v>197</v>
      </c>
      <c r="E333" s="137" t="s">
        <v>811</v>
      </c>
      <c r="F333" s="138" t="s">
        <v>812</v>
      </c>
      <c r="G333" s="139" t="s">
        <v>316</v>
      </c>
      <c r="H333" s="140">
        <v>11.34</v>
      </c>
      <c r="I333" s="141"/>
      <c r="J333" s="141">
        <f>I333*H333</f>
        <v>0</v>
      </c>
      <c r="K333" s="138" t="s">
        <v>317</v>
      </c>
      <c r="L333" s="31"/>
      <c r="M333" s="142" t="s">
        <v>90</v>
      </c>
      <c r="N333" s="143" t="s">
        <v>124</v>
      </c>
      <c r="O333" s="144">
        <v>0.054</v>
      </c>
      <c r="P333" s="144">
        <f>O333*H333</f>
        <v>0.61236</v>
      </c>
      <c r="Q333" s="144">
        <v>0</v>
      </c>
      <c r="R333" s="144">
        <f>Q333*H333</f>
        <v>0</v>
      </c>
      <c r="S333" s="144">
        <v>0</v>
      </c>
      <c r="T333" s="145">
        <f>S333*H333</f>
        <v>0</v>
      </c>
      <c r="AR333" s="17" t="s">
        <v>275</v>
      </c>
      <c r="AT333" s="17" t="s">
        <v>197</v>
      </c>
      <c r="AU333" s="17" t="s">
        <v>202</v>
      </c>
      <c r="AY333" s="17" t="s">
        <v>194</v>
      </c>
      <c r="BE333" s="146">
        <f>IF(N333="základní",J333,0)</f>
        <v>0</v>
      </c>
      <c r="BF333" s="146">
        <f>IF(N333="snížená",J333,0)</f>
        <v>0</v>
      </c>
      <c r="BG333" s="146">
        <f>IF(N333="zákl. přenesená",J333,0)</f>
        <v>0</v>
      </c>
      <c r="BH333" s="146">
        <f>IF(N333="sníž. přenesená",J333,0)</f>
        <v>0</v>
      </c>
      <c r="BI333" s="146">
        <f>IF(N333="nulová",J333,0)</f>
        <v>0</v>
      </c>
      <c r="BJ333" s="17" t="s">
        <v>202</v>
      </c>
      <c r="BK333" s="146">
        <f>ROUND(I333*H333,2)</f>
        <v>0</v>
      </c>
      <c r="BL333" s="17" t="s">
        <v>275</v>
      </c>
      <c r="BM333" s="17" t="s">
        <v>813</v>
      </c>
    </row>
    <row r="334" spans="2:51" s="12" customFormat="1" ht="13.5">
      <c r="B334" s="156"/>
      <c r="D334" s="150" t="s">
        <v>209</v>
      </c>
      <c r="E334" s="157" t="s">
        <v>90</v>
      </c>
      <c r="F334" s="158" t="s">
        <v>814</v>
      </c>
      <c r="H334" s="159">
        <v>11.34</v>
      </c>
      <c r="L334" s="156"/>
      <c r="M334" s="160"/>
      <c r="N334" s="161"/>
      <c r="O334" s="161"/>
      <c r="P334" s="161"/>
      <c r="Q334" s="161"/>
      <c r="R334" s="161"/>
      <c r="S334" s="161"/>
      <c r="T334" s="162"/>
      <c r="AT334" s="157" t="s">
        <v>209</v>
      </c>
      <c r="AU334" s="157" t="s">
        <v>202</v>
      </c>
      <c r="AV334" s="12" t="s">
        <v>202</v>
      </c>
      <c r="AW334" s="12" t="s">
        <v>115</v>
      </c>
      <c r="AX334" s="12" t="s">
        <v>152</v>
      </c>
      <c r="AY334" s="157" t="s">
        <v>194</v>
      </c>
    </row>
    <row r="335" spans="2:51" s="13" customFormat="1" ht="13.5">
      <c r="B335" s="163"/>
      <c r="D335" s="147" t="s">
        <v>209</v>
      </c>
      <c r="E335" s="164" t="s">
        <v>90</v>
      </c>
      <c r="F335" s="165" t="s">
        <v>220</v>
      </c>
      <c r="H335" s="166">
        <v>11.34</v>
      </c>
      <c r="L335" s="163"/>
      <c r="M335" s="167"/>
      <c r="N335" s="168"/>
      <c r="O335" s="168"/>
      <c r="P335" s="168"/>
      <c r="Q335" s="168"/>
      <c r="R335" s="168"/>
      <c r="S335" s="168"/>
      <c r="T335" s="169"/>
      <c r="AT335" s="170" t="s">
        <v>209</v>
      </c>
      <c r="AU335" s="170" t="s">
        <v>202</v>
      </c>
      <c r="AV335" s="13" t="s">
        <v>201</v>
      </c>
      <c r="AW335" s="13" t="s">
        <v>115</v>
      </c>
      <c r="AX335" s="13" t="s">
        <v>158</v>
      </c>
      <c r="AY335" s="170" t="s">
        <v>194</v>
      </c>
    </row>
    <row r="336" spans="2:65" s="1" customFormat="1" ht="22.5" customHeight="1">
      <c r="B336" s="135"/>
      <c r="C336" s="176">
        <v>90</v>
      </c>
      <c r="D336" s="176" t="s">
        <v>332</v>
      </c>
      <c r="E336" s="177" t="s">
        <v>540</v>
      </c>
      <c r="F336" s="178" t="s">
        <v>541</v>
      </c>
      <c r="G336" s="179" t="s">
        <v>511</v>
      </c>
      <c r="H336" s="180">
        <v>0.004</v>
      </c>
      <c r="I336" s="181"/>
      <c r="J336" s="181">
        <f>I336*H336</f>
        <v>0</v>
      </c>
      <c r="K336" s="178" t="s">
        <v>317</v>
      </c>
      <c r="L336" s="182"/>
      <c r="M336" s="183" t="s">
        <v>90</v>
      </c>
      <c r="N336" s="184" t="s">
        <v>124</v>
      </c>
      <c r="O336" s="144">
        <v>0</v>
      </c>
      <c r="P336" s="144">
        <f>O336*H336</f>
        <v>0</v>
      </c>
      <c r="Q336" s="144">
        <v>1</v>
      </c>
      <c r="R336" s="144">
        <f>Q336*H336</f>
        <v>0.004</v>
      </c>
      <c r="S336" s="144">
        <v>0</v>
      </c>
      <c r="T336" s="145">
        <f>S336*H336</f>
        <v>0</v>
      </c>
      <c r="AR336" s="17" t="s">
        <v>439</v>
      </c>
      <c r="AT336" s="17" t="s">
        <v>332</v>
      </c>
      <c r="AU336" s="17" t="s">
        <v>202</v>
      </c>
      <c r="AY336" s="17" t="s">
        <v>194</v>
      </c>
      <c r="BE336" s="146">
        <f>IF(N336="základní",J336,0)</f>
        <v>0</v>
      </c>
      <c r="BF336" s="146">
        <f>IF(N336="snížená",J336,0)</f>
        <v>0</v>
      </c>
      <c r="BG336" s="146">
        <f>IF(N336="zákl. přenesená",J336,0)</f>
        <v>0</v>
      </c>
      <c r="BH336" s="146">
        <f>IF(N336="sníž. přenesená",J336,0)</f>
        <v>0</v>
      </c>
      <c r="BI336" s="146">
        <f>IF(N336="nulová",J336,0)</f>
        <v>0</v>
      </c>
      <c r="BJ336" s="17" t="s">
        <v>202</v>
      </c>
      <c r="BK336" s="146">
        <f>ROUND(I336*H336,2)</f>
        <v>0</v>
      </c>
      <c r="BL336" s="17" t="s">
        <v>275</v>
      </c>
      <c r="BM336" s="17" t="s">
        <v>815</v>
      </c>
    </row>
    <row r="337" spans="2:47" s="1" customFormat="1" ht="27">
      <c r="B337" s="31"/>
      <c r="D337" s="150" t="s">
        <v>204</v>
      </c>
      <c r="F337" s="171" t="s">
        <v>543</v>
      </c>
      <c r="L337" s="31"/>
      <c r="M337" s="59"/>
      <c r="N337" s="32"/>
      <c r="O337" s="32"/>
      <c r="P337" s="32"/>
      <c r="Q337" s="32"/>
      <c r="R337" s="32"/>
      <c r="S337" s="32"/>
      <c r="T337" s="60"/>
      <c r="AT337" s="17" t="s">
        <v>204</v>
      </c>
      <c r="AU337" s="17" t="s">
        <v>202</v>
      </c>
    </row>
    <row r="338" spans="2:51" s="12" customFormat="1" ht="13.5">
      <c r="B338" s="156"/>
      <c r="D338" s="147" t="s">
        <v>209</v>
      </c>
      <c r="F338" s="185" t="s">
        <v>816</v>
      </c>
      <c r="H338" s="186">
        <v>0.004</v>
      </c>
      <c r="L338" s="156"/>
      <c r="M338" s="160"/>
      <c r="N338" s="161"/>
      <c r="O338" s="161"/>
      <c r="P338" s="161"/>
      <c r="Q338" s="161"/>
      <c r="R338" s="161"/>
      <c r="S338" s="161"/>
      <c r="T338" s="162"/>
      <c r="AT338" s="157" t="s">
        <v>209</v>
      </c>
      <c r="AU338" s="157" t="s">
        <v>202</v>
      </c>
      <c r="AV338" s="12" t="s">
        <v>202</v>
      </c>
      <c r="AW338" s="12" t="s">
        <v>91</v>
      </c>
      <c r="AX338" s="12" t="s">
        <v>158</v>
      </c>
      <c r="AY338" s="157" t="s">
        <v>194</v>
      </c>
    </row>
    <row r="339" spans="2:65" s="1" customFormat="1" ht="22.5" customHeight="1">
      <c r="B339" s="135"/>
      <c r="C339" s="136">
        <v>91</v>
      </c>
      <c r="D339" s="136" t="s">
        <v>197</v>
      </c>
      <c r="E339" s="137" t="s">
        <v>817</v>
      </c>
      <c r="F339" s="138" t="s">
        <v>818</v>
      </c>
      <c r="G339" s="139" t="s">
        <v>316</v>
      </c>
      <c r="H339" s="140">
        <v>11.34</v>
      </c>
      <c r="I339" s="141"/>
      <c r="J339" s="141">
        <f>I339*H339</f>
        <v>0</v>
      </c>
      <c r="K339" s="138" t="s">
        <v>317</v>
      </c>
      <c r="L339" s="31"/>
      <c r="M339" s="142" t="s">
        <v>90</v>
      </c>
      <c r="N339" s="143" t="s">
        <v>124</v>
      </c>
      <c r="O339" s="144">
        <v>0.26</v>
      </c>
      <c r="P339" s="144">
        <f>O339*H339</f>
        <v>2.9484</v>
      </c>
      <c r="Q339" s="144">
        <v>0.0004</v>
      </c>
      <c r="R339" s="144">
        <f>Q339*H339</f>
        <v>0.004536</v>
      </c>
      <c r="S339" s="144">
        <v>0</v>
      </c>
      <c r="T339" s="145">
        <f>S339*H339</f>
        <v>0</v>
      </c>
      <c r="AR339" s="17" t="s">
        <v>275</v>
      </c>
      <c r="AT339" s="17" t="s">
        <v>197</v>
      </c>
      <c r="AU339" s="17" t="s">
        <v>202</v>
      </c>
      <c r="AY339" s="17" t="s">
        <v>194</v>
      </c>
      <c r="BE339" s="146">
        <f>IF(N339="základní",J339,0)</f>
        <v>0</v>
      </c>
      <c r="BF339" s="146">
        <f>IF(N339="snížená",J339,0)</f>
        <v>0</v>
      </c>
      <c r="BG339" s="146">
        <f>IF(N339="zákl. přenesená",J339,0)</f>
        <v>0</v>
      </c>
      <c r="BH339" s="146">
        <f>IF(N339="sníž. přenesená",J339,0)</f>
        <v>0</v>
      </c>
      <c r="BI339" s="146">
        <f>IF(N339="nulová",J339,0)</f>
        <v>0</v>
      </c>
      <c r="BJ339" s="17" t="s">
        <v>202</v>
      </c>
      <c r="BK339" s="146">
        <f>ROUND(I339*H339,2)</f>
        <v>0</v>
      </c>
      <c r="BL339" s="17" t="s">
        <v>275</v>
      </c>
      <c r="BM339" s="17" t="s">
        <v>819</v>
      </c>
    </row>
    <row r="340" spans="2:65" s="1" customFormat="1" ht="22.5" customHeight="1">
      <c r="B340" s="135"/>
      <c r="C340" s="176">
        <v>92</v>
      </c>
      <c r="D340" s="176" t="s">
        <v>332</v>
      </c>
      <c r="E340" s="177" t="s">
        <v>820</v>
      </c>
      <c r="F340" s="178" t="s">
        <v>821</v>
      </c>
      <c r="G340" s="179" t="s">
        <v>316</v>
      </c>
      <c r="H340" s="180">
        <v>13.608</v>
      </c>
      <c r="I340" s="181"/>
      <c r="J340" s="181">
        <f>I340*H340</f>
        <v>0</v>
      </c>
      <c r="K340" s="178" t="s">
        <v>90</v>
      </c>
      <c r="L340" s="182"/>
      <c r="M340" s="183" t="s">
        <v>90</v>
      </c>
      <c r="N340" s="184" t="s">
        <v>124</v>
      </c>
      <c r="O340" s="144">
        <v>0</v>
      </c>
      <c r="P340" s="144">
        <f>O340*H340</f>
        <v>0</v>
      </c>
      <c r="Q340" s="144">
        <v>0.0041</v>
      </c>
      <c r="R340" s="144">
        <f>Q340*H340</f>
        <v>0.055792800000000004</v>
      </c>
      <c r="S340" s="144">
        <v>0</v>
      </c>
      <c r="T340" s="145">
        <f>S340*H340</f>
        <v>0</v>
      </c>
      <c r="AR340" s="17" t="s">
        <v>439</v>
      </c>
      <c r="AT340" s="17" t="s">
        <v>332</v>
      </c>
      <c r="AU340" s="17" t="s">
        <v>202</v>
      </c>
      <c r="AY340" s="17" t="s">
        <v>194</v>
      </c>
      <c r="BE340" s="146">
        <f>IF(N340="základní",J340,0)</f>
        <v>0</v>
      </c>
      <c r="BF340" s="146">
        <f>IF(N340="snížená",J340,0)</f>
        <v>0</v>
      </c>
      <c r="BG340" s="146">
        <f>IF(N340="zákl. přenesená",J340,0)</f>
        <v>0</v>
      </c>
      <c r="BH340" s="146">
        <f>IF(N340="sníž. přenesená",J340,0)</f>
        <v>0</v>
      </c>
      <c r="BI340" s="146">
        <f>IF(N340="nulová",J340,0)</f>
        <v>0</v>
      </c>
      <c r="BJ340" s="17" t="s">
        <v>202</v>
      </c>
      <c r="BK340" s="146">
        <f>ROUND(I340*H340,2)</f>
        <v>0</v>
      </c>
      <c r="BL340" s="17" t="s">
        <v>275</v>
      </c>
      <c r="BM340" s="17" t="s">
        <v>822</v>
      </c>
    </row>
    <row r="341" spans="2:51" s="12" customFormat="1" ht="13.5">
      <c r="B341" s="156"/>
      <c r="D341" s="147" t="s">
        <v>209</v>
      </c>
      <c r="F341" s="185" t="s">
        <v>823</v>
      </c>
      <c r="H341" s="186">
        <v>13.608</v>
      </c>
      <c r="L341" s="156"/>
      <c r="M341" s="160"/>
      <c r="N341" s="161"/>
      <c r="O341" s="161"/>
      <c r="P341" s="161"/>
      <c r="Q341" s="161"/>
      <c r="R341" s="161"/>
      <c r="S341" s="161"/>
      <c r="T341" s="162"/>
      <c r="AT341" s="157" t="s">
        <v>209</v>
      </c>
      <c r="AU341" s="157" t="s">
        <v>202</v>
      </c>
      <c r="AV341" s="12" t="s">
        <v>202</v>
      </c>
      <c r="AW341" s="12" t="s">
        <v>91</v>
      </c>
      <c r="AX341" s="12" t="s">
        <v>158</v>
      </c>
      <c r="AY341" s="157" t="s">
        <v>194</v>
      </c>
    </row>
    <row r="342" spans="2:65" s="1" customFormat="1" ht="31.5" customHeight="1">
      <c r="B342" s="135"/>
      <c r="C342" s="136">
        <v>93</v>
      </c>
      <c r="D342" s="136" t="s">
        <v>197</v>
      </c>
      <c r="E342" s="137" t="s">
        <v>824</v>
      </c>
      <c r="F342" s="138" t="s">
        <v>825</v>
      </c>
      <c r="G342" s="139" t="s">
        <v>316</v>
      </c>
      <c r="H342" s="140">
        <v>11.34</v>
      </c>
      <c r="I342" s="141"/>
      <c r="J342" s="141">
        <f>I342*H342</f>
        <v>0</v>
      </c>
      <c r="K342" s="138" t="s">
        <v>317</v>
      </c>
      <c r="L342" s="31"/>
      <c r="M342" s="142" t="s">
        <v>90</v>
      </c>
      <c r="N342" s="143" t="s">
        <v>124</v>
      </c>
      <c r="O342" s="144">
        <v>0.075</v>
      </c>
      <c r="P342" s="144">
        <f>O342*H342</f>
        <v>0.8504999999999999</v>
      </c>
      <c r="Q342" s="144">
        <v>0</v>
      </c>
      <c r="R342" s="144">
        <f>Q342*H342</f>
        <v>0</v>
      </c>
      <c r="S342" s="144">
        <v>0</v>
      </c>
      <c r="T342" s="145">
        <f>S342*H342</f>
        <v>0</v>
      </c>
      <c r="AR342" s="17" t="s">
        <v>275</v>
      </c>
      <c r="AT342" s="17" t="s">
        <v>197</v>
      </c>
      <c r="AU342" s="17" t="s">
        <v>202</v>
      </c>
      <c r="AY342" s="17" t="s">
        <v>194</v>
      </c>
      <c r="BE342" s="146">
        <f>IF(N342="základní",J342,0)</f>
        <v>0</v>
      </c>
      <c r="BF342" s="146">
        <f>IF(N342="snížená",J342,0)</f>
        <v>0</v>
      </c>
      <c r="BG342" s="146">
        <f>IF(N342="zákl. přenesená",J342,0)</f>
        <v>0</v>
      </c>
      <c r="BH342" s="146">
        <f>IF(N342="sníž. přenesená",J342,0)</f>
        <v>0</v>
      </c>
      <c r="BI342" s="146">
        <f>IF(N342="nulová",J342,0)</f>
        <v>0</v>
      </c>
      <c r="BJ342" s="17" t="s">
        <v>202</v>
      </c>
      <c r="BK342" s="146">
        <f>ROUND(I342*H342,2)</f>
        <v>0</v>
      </c>
      <c r="BL342" s="17" t="s">
        <v>275</v>
      </c>
      <c r="BM342" s="17" t="s">
        <v>826</v>
      </c>
    </row>
    <row r="343" spans="2:65" s="1" customFormat="1" ht="22.5" customHeight="1">
      <c r="B343" s="135"/>
      <c r="C343" s="136">
        <v>94</v>
      </c>
      <c r="D343" s="136" t="s">
        <v>197</v>
      </c>
      <c r="E343" s="137" t="s">
        <v>827</v>
      </c>
      <c r="F343" s="138" t="s">
        <v>828</v>
      </c>
      <c r="G343" s="139" t="s">
        <v>316</v>
      </c>
      <c r="H343" s="140">
        <v>25.08</v>
      </c>
      <c r="I343" s="141"/>
      <c r="J343" s="141">
        <f>I343*H343</f>
        <v>0</v>
      </c>
      <c r="K343" s="138" t="s">
        <v>90</v>
      </c>
      <c r="L343" s="31"/>
      <c r="M343" s="142" t="s">
        <v>90</v>
      </c>
      <c r="N343" s="143" t="s">
        <v>124</v>
      </c>
      <c r="O343" s="144">
        <v>0</v>
      </c>
      <c r="P343" s="144">
        <f>O343*H343</f>
        <v>0</v>
      </c>
      <c r="Q343" s="144">
        <v>0</v>
      </c>
      <c r="R343" s="144">
        <f>Q343*H343</f>
        <v>0</v>
      </c>
      <c r="S343" s="144">
        <v>0</v>
      </c>
      <c r="T343" s="145">
        <f>S343*H343</f>
        <v>0</v>
      </c>
      <c r="AR343" s="17" t="s">
        <v>275</v>
      </c>
      <c r="AT343" s="17" t="s">
        <v>197</v>
      </c>
      <c r="AU343" s="17" t="s">
        <v>202</v>
      </c>
      <c r="AY343" s="17" t="s">
        <v>194</v>
      </c>
      <c r="BE343" s="146">
        <f>IF(N343="základní",J343,0)</f>
        <v>0</v>
      </c>
      <c r="BF343" s="146">
        <f>IF(N343="snížená",J343,0)</f>
        <v>0</v>
      </c>
      <c r="BG343" s="146">
        <f>IF(N343="zákl. přenesená",J343,0)</f>
        <v>0</v>
      </c>
      <c r="BH343" s="146">
        <f>IF(N343="sníž. přenesená",J343,0)</f>
        <v>0</v>
      </c>
      <c r="BI343" s="146">
        <f>IF(N343="nulová",J343,0)</f>
        <v>0</v>
      </c>
      <c r="BJ343" s="17" t="s">
        <v>202</v>
      </c>
      <c r="BK343" s="146">
        <f>ROUND(I343*H343,2)</f>
        <v>0</v>
      </c>
      <c r="BL343" s="17" t="s">
        <v>275</v>
      </c>
      <c r="BM343" s="17" t="s">
        <v>829</v>
      </c>
    </row>
    <row r="344" spans="2:51" s="11" customFormat="1" ht="13.5">
      <c r="B344" s="149"/>
      <c r="D344" s="150" t="s">
        <v>209</v>
      </c>
      <c r="E344" s="151" t="s">
        <v>90</v>
      </c>
      <c r="F344" s="152" t="s">
        <v>429</v>
      </c>
      <c r="H344" s="151" t="s">
        <v>90</v>
      </c>
      <c r="L344" s="149"/>
      <c r="M344" s="153"/>
      <c r="N344" s="154"/>
      <c r="O344" s="154"/>
      <c r="P344" s="154"/>
      <c r="Q344" s="154"/>
      <c r="R344" s="154"/>
      <c r="S344" s="154"/>
      <c r="T344" s="155"/>
      <c r="AT344" s="151" t="s">
        <v>209</v>
      </c>
      <c r="AU344" s="151" t="s">
        <v>202</v>
      </c>
      <c r="AV344" s="11" t="s">
        <v>158</v>
      </c>
      <c r="AW344" s="11" t="s">
        <v>115</v>
      </c>
      <c r="AX344" s="11" t="s">
        <v>152</v>
      </c>
      <c r="AY344" s="151" t="s">
        <v>194</v>
      </c>
    </row>
    <row r="345" spans="2:51" s="12" customFormat="1" ht="13.5">
      <c r="B345" s="156"/>
      <c r="D345" s="150" t="s">
        <v>209</v>
      </c>
      <c r="E345" s="157" t="s">
        <v>90</v>
      </c>
      <c r="F345" s="158" t="s">
        <v>830</v>
      </c>
      <c r="H345" s="159">
        <v>25.08</v>
      </c>
      <c r="L345" s="156"/>
      <c r="M345" s="160"/>
      <c r="N345" s="161"/>
      <c r="O345" s="161"/>
      <c r="P345" s="161"/>
      <c r="Q345" s="161"/>
      <c r="R345" s="161"/>
      <c r="S345" s="161"/>
      <c r="T345" s="162"/>
      <c r="AT345" s="157" t="s">
        <v>209</v>
      </c>
      <c r="AU345" s="157" t="s">
        <v>202</v>
      </c>
      <c r="AV345" s="12" t="s">
        <v>202</v>
      </c>
      <c r="AW345" s="12" t="s">
        <v>115</v>
      </c>
      <c r="AX345" s="12" t="s">
        <v>152</v>
      </c>
      <c r="AY345" s="157" t="s">
        <v>194</v>
      </c>
    </row>
    <row r="346" spans="2:51" s="13" customFormat="1" ht="13.5">
      <c r="B346" s="163"/>
      <c r="D346" s="147" t="s">
        <v>209</v>
      </c>
      <c r="E346" s="164" t="s">
        <v>90</v>
      </c>
      <c r="F346" s="165" t="s">
        <v>220</v>
      </c>
      <c r="H346" s="166">
        <v>25.08</v>
      </c>
      <c r="L346" s="163"/>
      <c r="M346" s="167"/>
      <c r="N346" s="168"/>
      <c r="O346" s="168"/>
      <c r="P346" s="168"/>
      <c r="Q346" s="168"/>
      <c r="R346" s="168"/>
      <c r="S346" s="168"/>
      <c r="T346" s="169"/>
      <c r="AT346" s="170" t="s">
        <v>209</v>
      </c>
      <c r="AU346" s="170" t="s">
        <v>202</v>
      </c>
      <c r="AV346" s="13" t="s">
        <v>201</v>
      </c>
      <c r="AW346" s="13" t="s">
        <v>115</v>
      </c>
      <c r="AX346" s="13" t="s">
        <v>158</v>
      </c>
      <c r="AY346" s="170" t="s">
        <v>194</v>
      </c>
    </row>
    <row r="347" spans="2:65" s="1" customFormat="1" ht="22.5" customHeight="1">
      <c r="B347" s="135"/>
      <c r="C347" s="136">
        <v>95</v>
      </c>
      <c r="D347" s="136" t="s">
        <v>197</v>
      </c>
      <c r="E347" s="137" t="s">
        <v>831</v>
      </c>
      <c r="F347" s="138" t="s">
        <v>832</v>
      </c>
      <c r="G347" s="139" t="s">
        <v>566</v>
      </c>
      <c r="H347" s="140">
        <v>164.725</v>
      </c>
      <c r="I347" s="141"/>
      <c r="J347" s="141">
        <f>I347*H347</f>
        <v>0</v>
      </c>
      <c r="K347" s="138" t="s">
        <v>317</v>
      </c>
      <c r="L347" s="31"/>
      <c r="M347" s="142" t="s">
        <v>90</v>
      </c>
      <c r="N347" s="143" t="s">
        <v>124</v>
      </c>
      <c r="O347" s="144">
        <v>0</v>
      </c>
      <c r="P347" s="144">
        <f>O347*H347</f>
        <v>0</v>
      </c>
      <c r="Q347" s="144">
        <v>0</v>
      </c>
      <c r="R347" s="144">
        <f>Q347*H347</f>
        <v>0</v>
      </c>
      <c r="S347" s="144">
        <v>0</v>
      </c>
      <c r="T347" s="145">
        <f>S347*H347</f>
        <v>0</v>
      </c>
      <c r="AR347" s="17" t="s">
        <v>275</v>
      </c>
      <c r="AT347" s="17" t="s">
        <v>197</v>
      </c>
      <c r="AU347" s="17" t="s">
        <v>202</v>
      </c>
      <c r="AY347" s="17" t="s">
        <v>194</v>
      </c>
      <c r="BE347" s="146">
        <f>IF(N347="základní",J347,0)</f>
        <v>0</v>
      </c>
      <c r="BF347" s="146">
        <f>IF(N347="snížená",J347,0)</f>
        <v>0</v>
      </c>
      <c r="BG347" s="146">
        <f>IF(N347="zákl. přenesená",J347,0)</f>
        <v>0</v>
      </c>
      <c r="BH347" s="146">
        <f>IF(N347="sníž. přenesená",J347,0)</f>
        <v>0</v>
      </c>
      <c r="BI347" s="146">
        <f>IF(N347="nulová",J347,0)</f>
        <v>0</v>
      </c>
      <c r="BJ347" s="17" t="s">
        <v>202</v>
      </c>
      <c r="BK347" s="146">
        <f>ROUND(I347*H347,2)</f>
        <v>0</v>
      </c>
      <c r="BL347" s="17" t="s">
        <v>275</v>
      </c>
      <c r="BM347" s="17" t="s">
        <v>833</v>
      </c>
    </row>
    <row r="348" spans="2:63" s="10" customFormat="1" ht="19.5" customHeight="1">
      <c r="B348" s="122"/>
      <c r="D348" s="132" t="s">
        <v>151</v>
      </c>
      <c r="E348" s="133" t="s">
        <v>532</v>
      </c>
      <c r="F348" s="133" t="s">
        <v>533</v>
      </c>
      <c r="J348" s="134">
        <f>SUM(J349:J364)</f>
        <v>0</v>
      </c>
      <c r="L348" s="122"/>
      <c r="M348" s="126"/>
      <c r="N348" s="127"/>
      <c r="O348" s="127"/>
      <c r="P348" s="128">
        <f>SUM(P349:P364)</f>
        <v>192.028</v>
      </c>
      <c r="Q348" s="127"/>
      <c r="R348" s="128">
        <f>SUM(R349:R364)</f>
        <v>5.413014999999999</v>
      </c>
      <c r="S348" s="127"/>
      <c r="T348" s="129">
        <f>SUM(T349:T364)</f>
        <v>0</v>
      </c>
      <c r="AR348" s="123" t="s">
        <v>202</v>
      </c>
      <c r="AT348" s="130" t="s">
        <v>151</v>
      </c>
      <c r="AU348" s="130" t="s">
        <v>158</v>
      </c>
      <c r="AY348" s="123" t="s">
        <v>194</v>
      </c>
      <c r="BK348" s="131">
        <f>SUM(BK349:BK364)</f>
        <v>0</v>
      </c>
    </row>
    <row r="349" spans="2:65" s="1" customFormat="1" ht="31.5" customHeight="1">
      <c r="B349" s="135"/>
      <c r="C349" s="136">
        <v>96</v>
      </c>
      <c r="D349" s="136" t="s">
        <v>197</v>
      </c>
      <c r="E349" s="137" t="s">
        <v>534</v>
      </c>
      <c r="F349" s="138" t="s">
        <v>537</v>
      </c>
      <c r="G349" s="139" t="s">
        <v>316</v>
      </c>
      <c r="H349" s="140">
        <v>926</v>
      </c>
      <c r="I349" s="141"/>
      <c r="J349" s="141">
        <f>ROUND(I349*H349,2)</f>
        <v>0</v>
      </c>
      <c r="K349" s="138" t="s">
        <v>317</v>
      </c>
      <c r="L349" s="31"/>
      <c r="M349" s="142" t="s">
        <v>90</v>
      </c>
      <c r="N349" s="143" t="s">
        <v>124</v>
      </c>
      <c r="O349" s="144">
        <v>0.024</v>
      </c>
      <c r="P349" s="144">
        <f>O349*H349</f>
        <v>22.224</v>
      </c>
      <c r="Q349" s="144">
        <v>0</v>
      </c>
      <c r="R349" s="144">
        <f>Q349*H349</f>
        <v>0</v>
      </c>
      <c r="S349" s="144">
        <v>0</v>
      </c>
      <c r="T349" s="145">
        <f>S349*H349</f>
        <v>0</v>
      </c>
      <c r="AR349" s="17" t="s">
        <v>275</v>
      </c>
      <c r="AT349" s="17" t="s">
        <v>197</v>
      </c>
      <c r="AU349" s="17" t="s">
        <v>202</v>
      </c>
      <c r="AY349" s="17" t="s">
        <v>194</v>
      </c>
      <c r="BE349" s="146">
        <f>IF(N349="základní",J349,0)</f>
        <v>0</v>
      </c>
      <c r="BF349" s="146">
        <f>IF(N349="snížená",J349,0)</f>
        <v>0</v>
      </c>
      <c r="BG349" s="146">
        <f>IF(N349="zákl. přenesená",J349,0)</f>
        <v>0</v>
      </c>
      <c r="BH349" s="146">
        <f>IF(N349="sníž. přenesená",J349,0)</f>
        <v>0</v>
      </c>
      <c r="BI349" s="146">
        <f>IF(N349="nulová",J349,0)</f>
        <v>0</v>
      </c>
      <c r="BJ349" s="17" t="s">
        <v>202</v>
      </c>
      <c r="BK349" s="146">
        <f>ROUND(I349*H349,2)</f>
        <v>0</v>
      </c>
      <c r="BL349" s="17" t="s">
        <v>275</v>
      </c>
      <c r="BM349" s="17" t="s">
        <v>538</v>
      </c>
    </row>
    <row r="350" spans="2:51" s="12" customFormat="1" ht="13.5">
      <c r="B350" s="156"/>
      <c r="D350" s="150" t="s">
        <v>209</v>
      </c>
      <c r="E350" s="157" t="s">
        <v>90</v>
      </c>
      <c r="F350" s="158" t="s">
        <v>539</v>
      </c>
      <c r="H350" s="159">
        <v>926</v>
      </c>
      <c r="L350" s="156"/>
      <c r="M350" s="160"/>
      <c r="N350" s="161"/>
      <c r="O350" s="161"/>
      <c r="P350" s="161"/>
      <c r="Q350" s="161"/>
      <c r="R350" s="161"/>
      <c r="S350" s="161"/>
      <c r="T350" s="162"/>
      <c r="AT350" s="157" t="s">
        <v>209</v>
      </c>
      <c r="AU350" s="157" t="s">
        <v>202</v>
      </c>
      <c r="AV350" s="12" t="s">
        <v>202</v>
      </c>
      <c r="AW350" s="12" t="s">
        <v>115</v>
      </c>
      <c r="AX350" s="12" t="s">
        <v>152</v>
      </c>
      <c r="AY350" s="157" t="s">
        <v>194</v>
      </c>
    </row>
    <row r="351" spans="2:51" s="13" customFormat="1" ht="13.5">
      <c r="B351" s="163"/>
      <c r="D351" s="147" t="s">
        <v>209</v>
      </c>
      <c r="E351" s="164" t="s">
        <v>90</v>
      </c>
      <c r="F351" s="165" t="s">
        <v>220</v>
      </c>
      <c r="H351" s="166">
        <v>926</v>
      </c>
      <c r="L351" s="163"/>
      <c r="M351" s="167"/>
      <c r="N351" s="168"/>
      <c r="O351" s="168"/>
      <c r="P351" s="168"/>
      <c r="Q351" s="168"/>
      <c r="R351" s="168"/>
      <c r="S351" s="168"/>
      <c r="T351" s="169"/>
      <c r="AT351" s="170" t="s">
        <v>209</v>
      </c>
      <c r="AU351" s="170" t="s">
        <v>202</v>
      </c>
      <c r="AV351" s="13" t="s">
        <v>201</v>
      </c>
      <c r="AW351" s="13" t="s">
        <v>115</v>
      </c>
      <c r="AX351" s="13" t="s">
        <v>158</v>
      </c>
      <c r="AY351" s="170" t="s">
        <v>194</v>
      </c>
    </row>
    <row r="352" spans="2:65" s="1" customFormat="1" ht="22.5" customHeight="1">
      <c r="B352" s="135"/>
      <c r="C352" s="176">
        <v>97</v>
      </c>
      <c r="D352" s="176" t="s">
        <v>332</v>
      </c>
      <c r="E352" s="177" t="s">
        <v>540</v>
      </c>
      <c r="F352" s="178" t="s">
        <v>541</v>
      </c>
      <c r="G352" s="179" t="s">
        <v>511</v>
      </c>
      <c r="H352" s="180">
        <v>0.278</v>
      </c>
      <c r="I352" s="181"/>
      <c r="J352" s="181">
        <f>ROUND(I352*H352,2)</f>
        <v>0</v>
      </c>
      <c r="K352" s="178" t="s">
        <v>317</v>
      </c>
      <c r="L352" s="182"/>
      <c r="M352" s="183" t="s">
        <v>90</v>
      </c>
      <c r="N352" s="184" t="s">
        <v>124</v>
      </c>
      <c r="O352" s="144">
        <v>0</v>
      </c>
      <c r="P352" s="144">
        <f>O352*H352</f>
        <v>0</v>
      </c>
      <c r="Q352" s="144">
        <v>1</v>
      </c>
      <c r="R352" s="144">
        <f>Q352*H352</f>
        <v>0.278</v>
      </c>
      <c r="S352" s="144">
        <v>0</v>
      </c>
      <c r="T352" s="145">
        <f>S352*H352</f>
        <v>0</v>
      </c>
      <c r="AR352" s="17" t="s">
        <v>439</v>
      </c>
      <c r="AT352" s="17" t="s">
        <v>332</v>
      </c>
      <c r="AU352" s="17" t="s">
        <v>202</v>
      </c>
      <c r="AY352" s="17" t="s">
        <v>194</v>
      </c>
      <c r="BE352" s="146">
        <f>IF(N352="základní",J352,0)</f>
        <v>0</v>
      </c>
      <c r="BF352" s="146">
        <f>IF(N352="snížená",J352,0)</f>
        <v>0</v>
      </c>
      <c r="BG352" s="146">
        <f>IF(N352="zákl. přenesená",J352,0)</f>
        <v>0</v>
      </c>
      <c r="BH352" s="146">
        <f>IF(N352="sníž. přenesená",J352,0)</f>
        <v>0</v>
      </c>
      <c r="BI352" s="146">
        <f>IF(N352="nulová",J352,0)</f>
        <v>0</v>
      </c>
      <c r="BJ352" s="17" t="s">
        <v>202</v>
      </c>
      <c r="BK352" s="146">
        <f>ROUND(I352*H352,2)</f>
        <v>0</v>
      </c>
      <c r="BL352" s="17" t="s">
        <v>275</v>
      </c>
      <c r="BM352" s="17" t="s">
        <v>542</v>
      </c>
    </row>
    <row r="353" spans="2:47" s="1" customFormat="1" ht="27">
      <c r="B353" s="31"/>
      <c r="D353" s="150" t="s">
        <v>204</v>
      </c>
      <c r="F353" s="171" t="s">
        <v>543</v>
      </c>
      <c r="L353" s="31"/>
      <c r="M353" s="59"/>
      <c r="N353" s="32"/>
      <c r="O353" s="32"/>
      <c r="P353" s="32"/>
      <c r="Q353" s="32"/>
      <c r="R353" s="32"/>
      <c r="S353" s="32"/>
      <c r="T353" s="60"/>
      <c r="AT353" s="17" t="s">
        <v>204</v>
      </c>
      <c r="AU353" s="17" t="s">
        <v>202</v>
      </c>
    </row>
    <row r="354" spans="2:51" s="12" customFormat="1" ht="13.5">
      <c r="B354" s="156"/>
      <c r="D354" s="147" t="s">
        <v>209</v>
      </c>
      <c r="F354" s="185" t="s">
        <v>544</v>
      </c>
      <c r="H354" s="186">
        <v>0.278</v>
      </c>
      <c r="L354" s="156"/>
      <c r="M354" s="160"/>
      <c r="N354" s="161"/>
      <c r="O354" s="161"/>
      <c r="P354" s="161"/>
      <c r="Q354" s="161"/>
      <c r="R354" s="161"/>
      <c r="S354" s="161"/>
      <c r="T354" s="162"/>
      <c r="AT354" s="157" t="s">
        <v>209</v>
      </c>
      <c r="AU354" s="157" t="s">
        <v>202</v>
      </c>
      <c r="AV354" s="12" t="s">
        <v>202</v>
      </c>
      <c r="AW354" s="12" t="s">
        <v>91</v>
      </c>
      <c r="AX354" s="12" t="s">
        <v>158</v>
      </c>
      <c r="AY354" s="157" t="s">
        <v>194</v>
      </c>
    </row>
    <row r="355" spans="2:65" s="1" customFormat="1" ht="22.5" customHeight="1">
      <c r="B355" s="135"/>
      <c r="C355" s="136">
        <v>98</v>
      </c>
      <c r="D355" s="136" t="s">
        <v>197</v>
      </c>
      <c r="E355" s="137" t="s">
        <v>545</v>
      </c>
      <c r="F355" s="138" t="s">
        <v>546</v>
      </c>
      <c r="G355" s="139" t="s">
        <v>316</v>
      </c>
      <c r="H355" s="140">
        <v>926</v>
      </c>
      <c r="I355" s="141"/>
      <c r="J355" s="141">
        <f aca="true" t="shared" si="0" ref="J355:J360">ROUND(I355*H355,2)</f>
        <v>0</v>
      </c>
      <c r="K355" s="138" t="s">
        <v>317</v>
      </c>
      <c r="L355" s="31"/>
      <c r="M355" s="142" t="s">
        <v>90</v>
      </c>
      <c r="N355" s="143" t="s">
        <v>124</v>
      </c>
      <c r="O355" s="144">
        <v>0.179</v>
      </c>
      <c r="P355" s="144">
        <f aca="true" t="shared" si="1" ref="P355:P360">O355*H355</f>
        <v>165.754</v>
      </c>
      <c r="Q355" s="144">
        <v>0.00088</v>
      </c>
      <c r="R355" s="144">
        <f aca="true" t="shared" si="2" ref="R355:R360">Q355*H355</f>
        <v>0.81488</v>
      </c>
      <c r="S355" s="144">
        <v>0</v>
      </c>
      <c r="T355" s="145">
        <f aca="true" t="shared" si="3" ref="T355:T360">S355*H355</f>
        <v>0</v>
      </c>
      <c r="AR355" s="17" t="s">
        <v>275</v>
      </c>
      <c r="AT355" s="17" t="s">
        <v>197</v>
      </c>
      <c r="AU355" s="17" t="s">
        <v>202</v>
      </c>
      <c r="AY355" s="17" t="s">
        <v>194</v>
      </c>
      <c r="BE355" s="146">
        <f aca="true" t="shared" si="4" ref="BE355:BE360">IF(N355="základní",J355,0)</f>
        <v>0</v>
      </c>
      <c r="BF355" s="146">
        <f aca="true" t="shared" si="5" ref="BF355:BF360">IF(N355="snížená",J355,0)</f>
        <v>0</v>
      </c>
      <c r="BG355" s="146">
        <f aca="true" t="shared" si="6" ref="BG355:BG360">IF(N355="zákl. přenesená",J355,0)</f>
        <v>0</v>
      </c>
      <c r="BH355" s="146">
        <f aca="true" t="shared" si="7" ref="BH355:BH360">IF(N355="sníž. přenesená",J355,0)</f>
        <v>0</v>
      </c>
      <c r="BI355" s="146">
        <f aca="true" t="shared" si="8" ref="BI355:BI360">IF(N355="nulová",J355,0)</f>
        <v>0</v>
      </c>
      <c r="BJ355" s="17" t="s">
        <v>202</v>
      </c>
      <c r="BK355" s="146">
        <f aca="true" t="shared" si="9" ref="BK355:BK360">ROUND(I355*H355,2)</f>
        <v>0</v>
      </c>
      <c r="BL355" s="17" t="s">
        <v>275</v>
      </c>
      <c r="BM355" s="17" t="s">
        <v>547</v>
      </c>
    </row>
    <row r="356" spans="2:65" s="1" customFormat="1" ht="22.5" customHeight="1">
      <c r="B356" s="135"/>
      <c r="C356" s="176">
        <v>99</v>
      </c>
      <c r="D356" s="176" t="s">
        <v>332</v>
      </c>
      <c r="E356" s="177" t="s">
        <v>548</v>
      </c>
      <c r="F356" s="178" t="s">
        <v>549</v>
      </c>
      <c r="G356" s="179" t="s">
        <v>316</v>
      </c>
      <c r="H356" s="180">
        <v>861.3</v>
      </c>
      <c r="I356" s="181"/>
      <c r="J356" s="181">
        <f t="shared" si="0"/>
        <v>0</v>
      </c>
      <c r="K356" s="178" t="s">
        <v>90</v>
      </c>
      <c r="L356" s="182"/>
      <c r="M356" s="183" t="s">
        <v>90</v>
      </c>
      <c r="N356" s="184" t="s">
        <v>124</v>
      </c>
      <c r="O356" s="144">
        <v>0</v>
      </c>
      <c r="P356" s="144">
        <f t="shared" si="1"/>
        <v>0</v>
      </c>
      <c r="Q356" s="144">
        <v>0.0045</v>
      </c>
      <c r="R356" s="144">
        <f t="shared" si="2"/>
        <v>3.8758499999999994</v>
      </c>
      <c r="S356" s="144">
        <v>0</v>
      </c>
      <c r="T356" s="145">
        <f t="shared" si="3"/>
        <v>0</v>
      </c>
      <c r="AR356" s="17" t="s">
        <v>439</v>
      </c>
      <c r="AT356" s="17" t="s">
        <v>332</v>
      </c>
      <c r="AU356" s="17" t="s">
        <v>202</v>
      </c>
      <c r="AY356" s="17" t="s">
        <v>194</v>
      </c>
      <c r="BE356" s="146">
        <f t="shared" si="4"/>
        <v>0</v>
      </c>
      <c r="BF356" s="146">
        <f t="shared" si="5"/>
        <v>0</v>
      </c>
      <c r="BG356" s="146">
        <f t="shared" si="6"/>
        <v>0</v>
      </c>
      <c r="BH356" s="146">
        <f t="shared" si="7"/>
        <v>0</v>
      </c>
      <c r="BI356" s="146">
        <f t="shared" si="8"/>
        <v>0</v>
      </c>
      <c r="BJ356" s="17" t="s">
        <v>202</v>
      </c>
      <c r="BK356" s="146">
        <f t="shared" si="9"/>
        <v>0</v>
      </c>
      <c r="BL356" s="17" t="s">
        <v>275</v>
      </c>
      <c r="BM356" s="17" t="s">
        <v>550</v>
      </c>
    </row>
    <row r="357" spans="2:65" s="1" customFormat="1" ht="31.5" customHeight="1">
      <c r="B357" s="135"/>
      <c r="C357" s="176">
        <v>100</v>
      </c>
      <c r="D357" s="176" t="s">
        <v>332</v>
      </c>
      <c r="E357" s="177" t="s">
        <v>551</v>
      </c>
      <c r="F357" s="178" t="s">
        <v>552</v>
      </c>
      <c r="G357" s="179" t="s">
        <v>316</v>
      </c>
      <c r="H357" s="180">
        <v>78.65</v>
      </c>
      <c r="I357" s="181"/>
      <c r="J357" s="181">
        <f t="shared" si="0"/>
        <v>0</v>
      </c>
      <c r="K357" s="178" t="s">
        <v>90</v>
      </c>
      <c r="L357" s="182"/>
      <c r="M357" s="183" t="s">
        <v>90</v>
      </c>
      <c r="N357" s="184" t="s">
        <v>124</v>
      </c>
      <c r="O357" s="144">
        <v>0</v>
      </c>
      <c r="P357" s="144">
        <f t="shared" si="1"/>
        <v>0</v>
      </c>
      <c r="Q357" s="144">
        <v>0.0045</v>
      </c>
      <c r="R357" s="144">
        <f t="shared" si="2"/>
        <v>0.353925</v>
      </c>
      <c r="S357" s="144">
        <v>0</v>
      </c>
      <c r="T357" s="145">
        <f t="shared" si="3"/>
        <v>0</v>
      </c>
      <c r="AR357" s="17" t="s">
        <v>439</v>
      </c>
      <c r="AT357" s="17" t="s">
        <v>332</v>
      </c>
      <c r="AU357" s="17" t="s">
        <v>202</v>
      </c>
      <c r="AY357" s="17" t="s">
        <v>194</v>
      </c>
      <c r="BE357" s="146">
        <f t="shared" si="4"/>
        <v>0</v>
      </c>
      <c r="BF357" s="146">
        <f t="shared" si="5"/>
        <v>0</v>
      </c>
      <c r="BG357" s="146">
        <f t="shared" si="6"/>
        <v>0</v>
      </c>
      <c r="BH357" s="146">
        <f t="shared" si="7"/>
        <v>0</v>
      </c>
      <c r="BI357" s="146">
        <f t="shared" si="8"/>
        <v>0</v>
      </c>
      <c r="BJ357" s="17" t="s">
        <v>202</v>
      </c>
      <c r="BK357" s="146">
        <f t="shared" si="9"/>
        <v>0</v>
      </c>
      <c r="BL357" s="17" t="s">
        <v>275</v>
      </c>
      <c r="BM357" s="17" t="s">
        <v>553</v>
      </c>
    </row>
    <row r="358" spans="2:65" s="1" customFormat="1" ht="31.5" customHeight="1">
      <c r="B358" s="135"/>
      <c r="C358" s="136">
        <v>101</v>
      </c>
      <c r="D358" s="136" t="s">
        <v>197</v>
      </c>
      <c r="E358" s="137" t="s">
        <v>554</v>
      </c>
      <c r="F358" s="138" t="s">
        <v>555</v>
      </c>
      <c r="G358" s="139" t="s">
        <v>459</v>
      </c>
      <c r="H358" s="140">
        <v>9</v>
      </c>
      <c r="I358" s="141"/>
      <c r="J358" s="141">
        <f t="shared" si="0"/>
        <v>0</v>
      </c>
      <c r="K358" s="138" t="s">
        <v>317</v>
      </c>
      <c r="L358" s="31"/>
      <c r="M358" s="142" t="s">
        <v>90</v>
      </c>
      <c r="N358" s="143" t="s">
        <v>124</v>
      </c>
      <c r="O358" s="144">
        <v>0.45</v>
      </c>
      <c r="P358" s="144">
        <f t="shared" si="1"/>
        <v>4.05</v>
      </c>
      <c r="Q358" s="144">
        <v>0.0075</v>
      </c>
      <c r="R358" s="144">
        <f t="shared" si="2"/>
        <v>0.0675</v>
      </c>
      <c r="S358" s="144">
        <v>0</v>
      </c>
      <c r="T358" s="145">
        <f t="shared" si="3"/>
        <v>0</v>
      </c>
      <c r="AR358" s="17" t="s">
        <v>275</v>
      </c>
      <c r="AT358" s="17" t="s">
        <v>197</v>
      </c>
      <c r="AU358" s="17" t="s">
        <v>202</v>
      </c>
      <c r="AY358" s="17" t="s">
        <v>194</v>
      </c>
      <c r="BE358" s="146">
        <f t="shared" si="4"/>
        <v>0</v>
      </c>
      <c r="BF358" s="146">
        <f t="shared" si="5"/>
        <v>0</v>
      </c>
      <c r="BG358" s="146">
        <f t="shared" si="6"/>
        <v>0</v>
      </c>
      <c r="BH358" s="146">
        <f t="shared" si="7"/>
        <v>0</v>
      </c>
      <c r="BI358" s="146">
        <f t="shared" si="8"/>
        <v>0</v>
      </c>
      <c r="BJ358" s="17" t="s">
        <v>202</v>
      </c>
      <c r="BK358" s="146">
        <f t="shared" si="9"/>
        <v>0</v>
      </c>
      <c r="BL358" s="17" t="s">
        <v>275</v>
      </c>
      <c r="BM358" s="17" t="s">
        <v>556</v>
      </c>
    </row>
    <row r="359" spans="2:65" s="1" customFormat="1" ht="22.5" customHeight="1">
      <c r="B359" s="135"/>
      <c r="C359" s="176">
        <v>102</v>
      </c>
      <c r="D359" s="176" t="s">
        <v>332</v>
      </c>
      <c r="E359" s="177" t="s">
        <v>557</v>
      </c>
      <c r="F359" s="178" t="s">
        <v>558</v>
      </c>
      <c r="G359" s="179" t="s">
        <v>459</v>
      </c>
      <c r="H359" s="180">
        <v>9</v>
      </c>
      <c r="I359" s="181"/>
      <c r="J359" s="181">
        <f t="shared" si="0"/>
        <v>0</v>
      </c>
      <c r="K359" s="178" t="s">
        <v>90</v>
      </c>
      <c r="L359" s="182"/>
      <c r="M359" s="183" t="s">
        <v>90</v>
      </c>
      <c r="N359" s="184" t="s">
        <v>124</v>
      </c>
      <c r="O359" s="144">
        <v>0</v>
      </c>
      <c r="P359" s="144">
        <f t="shared" si="1"/>
        <v>0</v>
      </c>
      <c r="Q359" s="144">
        <v>0.00254</v>
      </c>
      <c r="R359" s="144">
        <f t="shared" si="2"/>
        <v>0.022860000000000002</v>
      </c>
      <c r="S359" s="144">
        <v>0</v>
      </c>
      <c r="T359" s="145">
        <f t="shared" si="3"/>
        <v>0</v>
      </c>
      <c r="AR359" s="17" t="s">
        <v>439</v>
      </c>
      <c r="AT359" s="17" t="s">
        <v>332</v>
      </c>
      <c r="AU359" s="17" t="s">
        <v>202</v>
      </c>
      <c r="AY359" s="17" t="s">
        <v>194</v>
      </c>
      <c r="BE359" s="146">
        <f t="shared" si="4"/>
        <v>0</v>
      </c>
      <c r="BF359" s="146">
        <f t="shared" si="5"/>
        <v>0</v>
      </c>
      <c r="BG359" s="146">
        <f t="shared" si="6"/>
        <v>0</v>
      </c>
      <c r="BH359" s="146">
        <f t="shared" si="7"/>
        <v>0</v>
      </c>
      <c r="BI359" s="146">
        <f t="shared" si="8"/>
        <v>0</v>
      </c>
      <c r="BJ359" s="17" t="s">
        <v>202</v>
      </c>
      <c r="BK359" s="146">
        <f t="shared" si="9"/>
        <v>0</v>
      </c>
      <c r="BL359" s="17" t="s">
        <v>275</v>
      </c>
      <c r="BM359" s="17" t="s">
        <v>559</v>
      </c>
    </row>
    <row r="360" spans="2:65" s="1" customFormat="1" ht="22.5" customHeight="1">
      <c r="B360" s="135"/>
      <c r="C360" s="136">
        <v>103</v>
      </c>
      <c r="D360" s="136" t="s">
        <v>197</v>
      </c>
      <c r="E360" s="137" t="s">
        <v>560</v>
      </c>
      <c r="F360" s="138" t="s">
        <v>561</v>
      </c>
      <c r="G360" s="139" t="s">
        <v>316</v>
      </c>
      <c r="H360" s="140">
        <v>783</v>
      </c>
      <c r="I360" s="141"/>
      <c r="J360" s="141">
        <f t="shared" si="0"/>
        <v>0</v>
      </c>
      <c r="K360" s="138" t="s">
        <v>90</v>
      </c>
      <c r="L360" s="31"/>
      <c r="M360" s="142" t="s">
        <v>90</v>
      </c>
      <c r="N360" s="143" t="s">
        <v>124</v>
      </c>
      <c r="O360" s="144">
        <v>0</v>
      </c>
      <c r="P360" s="144">
        <f t="shared" si="1"/>
        <v>0</v>
      </c>
      <c r="Q360" s="144">
        <v>0</v>
      </c>
      <c r="R360" s="144">
        <f t="shared" si="2"/>
        <v>0</v>
      </c>
      <c r="S360" s="144">
        <v>0</v>
      </c>
      <c r="T360" s="145">
        <f t="shared" si="3"/>
        <v>0</v>
      </c>
      <c r="AR360" s="17" t="s">
        <v>275</v>
      </c>
      <c r="AT360" s="17" t="s">
        <v>197</v>
      </c>
      <c r="AU360" s="17" t="s">
        <v>202</v>
      </c>
      <c r="AY360" s="17" t="s">
        <v>194</v>
      </c>
      <c r="BE360" s="146">
        <f t="shared" si="4"/>
        <v>0</v>
      </c>
      <c r="BF360" s="146">
        <f t="shared" si="5"/>
        <v>0</v>
      </c>
      <c r="BG360" s="146">
        <f t="shared" si="6"/>
        <v>0</v>
      </c>
      <c r="BH360" s="146">
        <f t="shared" si="7"/>
        <v>0</v>
      </c>
      <c r="BI360" s="146">
        <f t="shared" si="8"/>
        <v>0</v>
      </c>
      <c r="BJ360" s="17" t="s">
        <v>202</v>
      </c>
      <c r="BK360" s="146">
        <f t="shared" si="9"/>
        <v>0</v>
      </c>
      <c r="BL360" s="17" t="s">
        <v>275</v>
      </c>
      <c r="BM360" s="17" t="s">
        <v>562</v>
      </c>
    </row>
    <row r="361" spans="2:51" s="11" customFormat="1" ht="13.5">
      <c r="B361" s="149"/>
      <c r="D361" s="150" t="s">
        <v>209</v>
      </c>
      <c r="E361" s="151" t="s">
        <v>90</v>
      </c>
      <c r="F361" s="152" t="s">
        <v>429</v>
      </c>
      <c r="H361" s="151" t="s">
        <v>90</v>
      </c>
      <c r="L361" s="149"/>
      <c r="M361" s="153"/>
      <c r="N361" s="154"/>
      <c r="O361" s="154"/>
      <c r="P361" s="154"/>
      <c r="Q361" s="154"/>
      <c r="R361" s="154"/>
      <c r="S361" s="154"/>
      <c r="T361" s="155"/>
      <c r="AT361" s="151" t="s">
        <v>209</v>
      </c>
      <c r="AU361" s="151" t="s">
        <v>202</v>
      </c>
      <c r="AV361" s="11" t="s">
        <v>158</v>
      </c>
      <c r="AW361" s="11" t="s">
        <v>115</v>
      </c>
      <c r="AX361" s="11" t="s">
        <v>152</v>
      </c>
      <c r="AY361" s="151" t="s">
        <v>194</v>
      </c>
    </row>
    <row r="362" spans="2:51" s="12" customFormat="1" ht="13.5">
      <c r="B362" s="156"/>
      <c r="D362" s="150" t="s">
        <v>209</v>
      </c>
      <c r="E362" s="157" t="s">
        <v>90</v>
      </c>
      <c r="F362" s="158" t="s">
        <v>563</v>
      </c>
      <c r="H362" s="159">
        <v>783</v>
      </c>
      <c r="L362" s="156"/>
      <c r="M362" s="160"/>
      <c r="N362" s="161"/>
      <c r="O362" s="161"/>
      <c r="P362" s="161"/>
      <c r="Q362" s="161"/>
      <c r="R362" s="161"/>
      <c r="S362" s="161"/>
      <c r="T362" s="162"/>
      <c r="AT362" s="157" t="s">
        <v>209</v>
      </c>
      <c r="AU362" s="157" t="s">
        <v>202</v>
      </c>
      <c r="AV362" s="12" t="s">
        <v>202</v>
      </c>
      <c r="AW362" s="12" t="s">
        <v>115</v>
      </c>
      <c r="AX362" s="12" t="s">
        <v>152</v>
      </c>
      <c r="AY362" s="157" t="s">
        <v>194</v>
      </c>
    </row>
    <row r="363" spans="2:51" s="13" customFormat="1" ht="13.5">
      <c r="B363" s="163"/>
      <c r="D363" s="147" t="s">
        <v>209</v>
      </c>
      <c r="E363" s="164" t="s">
        <v>90</v>
      </c>
      <c r="F363" s="165" t="s">
        <v>220</v>
      </c>
      <c r="H363" s="166">
        <v>783</v>
      </c>
      <c r="L363" s="163"/>
      <c r="M363" s="167"/>
      <c r="N363" s="168"/>
      <c r="O363" s="168"/>
      <c r="P363" s="168"/>
      <c r="Q363" s="168"/>
      <c r="R363" s="168"/>
      <c r="S363" s="168"/>
      <c r="T363" s="169"/>
      <c r="AT363" s="170" t="s">
        <v>209</v>
      </c>
      <c r="AU363" s="170" t="s">
        <v>202</v>
      </c>
      <c r="AV363" s="13" t="s">
        <v>201</v>
      </c>
      <c r="AW363" s="13" t="s">
        <v>115</v>
      </c>
      <c r="AX363" s="13" t="s">
        <v>158</v>
      </c>
      <c r="AY363" s="170" t="s">
        <v>194</v>
      </c>
    </row>
    <row r="364" spans="2:65" s="1" customFormat="1" ht="22.5" customHeight="1">
      <c r="B364" s="135"/>
      <c r="C364" s="136">
        <v>104</v>
      </c>
      <c r="D364" s="136" t="s">
        <v>197</v>
      </c>
      <c r="E364" s="137" t="s">
        <v>564</v>
      </c>
      <c r="F364" s="138" t="s">
        <v>565</v>
      </c>
      <c r="G364" s="139" t="s">
        <v>566</v>
      </c>
      <c r="H364" s="140">
        <v>3984.342</v>
      </c>
      <c r="I364" s="141"/>
      <c r="J364" s="141">
        <f>ROUND(I364*H364,2)</f>
        <v>0</v>
      </c>
      <c r="K364" s="138" t="s">
        <v>317</v>
      </c>
      <c r="L364" s="31"/>
      <c r="M364" s="142" t="s">
        <v>90</v>
      </c>
      <c r="N364" s="143" t="s">
        <v>124</v>
      </c>
      <c r="O364" s="144">
        <v>0</v>
      </c>
      <c r="P364" s="144">
        <f>O364*H364</f>
        <v>0</v>
      </c>
      <c r="Q364" s="144">
        <v>0</v>
      </c>
      <c r="R364" s="144">
        <f>Q364*H364</f>
        <v>0</v>
      </c>
      <c r="S364" s="144">
        <v>0</v>
      </c>
      <c r="T364" s="145">
        <f>S364*H364</f>
        <v>0</v>
      </c>
      <c r="AR364" s="17" t="s">
        <v>275</v>
      </c>
      <c r="AT364" s="17" t="s">
        <v>197</v>
      </c>
      <c r="AU364" s="17" t="s">
        <v>202</v>
      </c>
      <c r="AY364" s="17" t="s">
        <v>194</v>
      </c>
      <c r="BE364" s="146">
        <f>IF(N364="základní",J364,0)</f>
        <v>0</v>
      </c>
      <c r="BF364" s="146">
        <f>IF(N364="snížená",J364,0)</f>
        <v>0</v>
      </c>
      <c r="BG364" s="146">
        <f>IF(N364="zákl. přenesená",J364,0)</f>
        <v>0</v>
      </c>
      <c r="BH364" s="146">
        <f>IF(N364="sníž. přenesená",J364,0)</f>
        <v>0</v>
      </c>
      <c r="BI364" s="146">
        <f>IF(N364="nulová",J364,0)</f>
        <v>0</v>
      </c>
      <c r="BJ364" s="17" t="s">
        <v>202</v>
      </c>
      <c r="BK364" s="146">
        <f>ROUND(I364*H364,2)</f>
        <v>0</v>
      </c>
      <c r="BL364" s="17" t="s">
        <v>275</v>
      </c>
      <c r="BM364" s="17" t="s">
        <v>567</v>
      </c>
    </row>
    <row r="365" spans="2:63" s="10" customFormat="1" ht="29.25" customHeight="1">
      <c r="B365" s="122"/>
      <c r="D365" s="132" t="s">
        <v>151</v>
      </c>
      <c r="E365" s="133" t="s">
        <v>568</v>
      </c>
      <c r="F365" s="133" t="s">
        <v>569</v>
      </c>
      <c r="J365" s="134">
        <f>SUM(J366:J380)</f>
        <v>0</v>
      </c>
      <c r="L365" s="122"/>
      <c r="M365" s="126"/>
      <c r="N365" s="127"/>
      <c r="O365" s="127"/>
      <c r="P365" s="128">
        <f>SUM(P366:P380)</f>
        <v>279.89639999999997</v>
      </c>
      <c r="Q365" s="127"/>
      <c r="R365" s="128">
        <f>SUM(R366:R380)</f>
        <v>8.3651502</v>
      </c>
      <c r="S365" s="127"/>
      <c r="T365" s="129">
        <f>SUM(T366:T380)</f>
        <v>0</v>
      </c>
      <c r="AR365" s="123" t="s">
        <v>202</v>
      </c>
      <c r="AT365" s="130" t="s">
        <v>151</v>
      </c>
      <c r="AU365" s="130" t="s">
        <v>158</v>
      </c>
      <c r="AY365" s="123" t="s">
        <v>194</v>
      </c>
      <c r="BK365" s="131">
        <f>SUM(BK366:BK380)</f>
        <v>0</v>
      </c>
    </row>
    <row r="366" spans="2:65" s="1" customFormat="1" ht="31.5" customHeight="1">
      <c r="B366" s="135"/>
      <c r="C366" s="136">
        <v>105</v>
      </c>
      <c r="D366" s="136" t="s">
        <v>197</v>
      </c>
      <c r="E366" s="137" t="s">
        <v>570</v>
      </c>
      <c r="F366" s="138" t="s">
        <v>571</v>
      </c>
      <c r="G366" s="139" t="s">
        <v>316</v>
      </c>
      <c r="H366" s="140">
        <v>815.48</v>
      </c>
      <c r="I366" s="141"/>
      <c r="J366" s="141">
        <f>ROUND(I366*H366,2)</f>
        <v>0</v>
      </c>
      <c r="K366" s="138" t="s">
        <v>317</v>
      </c>
      <c r="L366" s="31"/>
      <c r="M366" s="142" t="s">
        <v>90</v>
      </c>
      <c r="N366" s="143" t="s">
        <v>124</v>
      </c>
      <c r="O366" s="144">
        <v>0.18</v>
      </c>
      <c r="P366" s="144">
        <f>O366*H366</f>
        <v>146.7864</v>
      </c>
      <c r="Q366" s="144">
        <v>0.00204</v>
      </c>
      <c r="R366" s="144">
        <f>Q366*H366</f>
        <v>1.6635792000000003</v>
      </c>
      <c r="S366" s="144">
        <v>0</v>
      </c>
      <c r="T366" s="145">
        <f>S366*H366</f>
        <v>0</v>
      </c>
      <c r="AR366" s="17" t="s">
        <v>275</v>
      </c>
      <c r="AT366" s="17" t="s">
        <v>197</v>
      </c>
      <c r="AU366" s="17" t="s">
        <v>202</v>
      </c>
      <c r="AY366" s="17" t="s">
        <v>194</v>
      </c>
      <c r="BE366" s="146">
        <f>IF(N366="základní",J366,0)</f>
        <v>0</v>
      </c>
      <c r="BF366" s="146">
        <f>IF(N366="snížená",J366,0)</f>
        <v>0</v>
      </c>
      <c r="BG366" s="146">
        <f>IF(N366="zákl. přenesená",J366,0)</f>
        <v>0</v>
      </c>
      <c r="BH366" s="146">
        <f>IF(N366="sníž. přenesená",J366,0)</f>
        <v>0</v>
      </c>
      <c r="BI366" s="146">
        <f>IF(N366="nulová",J366,0)</f>
        <v>0</v>
      </c>
      <c r="BJ366" s="17" t="s">
        <v>202</v>
      </c>
      <c r="BK366" s="146">
        <f>ROUND(I366*H366,2)</f>
        <v>0</v>
      </c>
      <c r="BL366" s="17" t="s">
        <v>275</v>
      </c>
      <c r="BM366" s="17" t="s">
        <v>572</v>
      </c>
    </row>
    <row r="367" spans="2:51" s="12" customFormat="1" ht="13.5">
      <c r="B367" s="156"/>
      <c r="D367" s="150" t="s">
        <v>209</v>
      </c>
      <c r="E367" s="157" t="s">
        <v>90</v>
      </c>
      <c r="F367" s="158" t="s">
        <v>573</v>
      </c>
      <c r="H367" s="159">
        <v>815.48</v>
      </c>
      <c r="L367" s="156"/>
      <c r="M367" s="160"/>
      <c r="N367" s="161"/>
      <c r="O367" s="161"/>
      <c r="P367" s="161"/>
      <c r="Q367" s="161"/>
      <c r="R367" s="161"/>
      <c r="S367" s="161"/>
      <c r="T367" s="162"/>
      <c r="AT367" s="157" t="s">
        <v>209</v>
      </c>
      <c r="AU367" s="157" t="s">
        <v>202</v>
      </c>
      <c r="AV367" s="12" t="s">
        <v>202</v>
      </c>
      <c r="AW367" s="12" t="s">
        <v>115</v>
      </c>
      <c r="AX367" s="12" t="s">
        <v>152</v>
      </c>
      <c r="AY367" s="157" t="s">
        <v>194</v>
      </c>
    </row>
    <row r="368" spans="2:51" s="13" customFormat="1" ht="13.5">
      <c r="B368" s="163"/>
      <c r="D368" s="147" t="s">
        <v>209</v>
      </c>
      <c r="E368" s="164" t="s">
        <v>90</v>
      </c>
      <c r="F368" s="165" t="s">
        <v>220</v>
      </c>
      <c r="H368" s="166">
        <v>815.48</v>
      </c>
      <c r="L368" s="163"/>
      <c r="M368" s="167"/>
      <c r="N368" s="168"/>
      <c r="O368" s="168"/>
      <c r="P368" s="168"/>
      <c r="Q368" s="168"/>
      <c r="R368" s="168"/>
      <c r="S368" s="168"/>
      <c r="T368" s="169"/>
      <c r="AT368" s="170" t="s">
        <v>209</v>
      </c>
      <c r="AU368" s="170" t="s">
        <v>202</v>
      </c>
      <c r="AV368" s="13" t="s">
        <v>201</v>
      </c>
      <c r="AW368" s="13" t="s">
        <v>115</v>
      </c>
      <c r="AX368" s="13" t="s">
        <v>158</v>
      </c>
      <c r="AY368" s="170" t="s">
        <v>194</v>
      </c>
    </row>
    <row r="369" spans="2:65" s="1" customFormat="1" ht="31.5" customHeight="1">
      <c r="B369" s="135"/>
      <c r="C369" s="176">
        <v>106</v>
      </c>
      <c r="D369" s="176" t="s">
        <v>332</v>
      </c>
      <c r="E369" s="177" t="s">
        <v>574</v>
      </c>
      <c r="F369" s="178" t="s">
        <v>575</v>
      </c>
      <c r="G369" s="179" t="s">
        <v>316</v>
      </c>
      <c r="H369" s="180">
        <v>861.3</v>
      </c>
      <c r="I369" s="181"/>
      <c r="J369" s="181">
        <f>ROUND(I369*H369,2)</f>
        <v>0</v>
      </c>
      <c r="K369" s="178" t="s">
        <v>90</v>
      </c>
      <c r="L369" s="182"/>
      <c r="M369" s="183" t="s">
        <v>90</v>
      </c>
      <c r="N369" s="184" t="s">
        <v>124</v>
      </c>
      <c r="O369" s="144">
        <v>0</v>
      </c>
      <c r="P369" s="144">
        <f>O369*H369</f>
        <v>0</v>
      </c>
      <c r="Q369" s="144">
        <v>0.0037</v>
      </c>
      <c r="R369" s="144">
        <f>Q369*H369</f>
        <v>3.18681</v>
      </c>
      <c r="S369" s="144">
        <v>0</v>
      </c>
      <c r="T369" s="145">
        <f>S369*H369</f>
        <v>0</v>
      </c>
      <c r="AR369" s="17" t="s">
        <v>439</v>
      </c>
      <c r="AT369" s="17" t="s">
        <v>332</v>
      </c>
      <c r="AU369" s="17" t="s">
        <v>202</v>
      </c>
      <c r="AY369" s="17" t="s">
        <v>194</v>
      </c>
      <c r="BE369" s="146">
        <f>IF(N369="základní",J369,0)</f>
        <v>0</v>
      </c>
      <c r="BF369" s="146">
        <f>IF(N369="snížená",J369,0)</f>
        <v>0</v>
      </c>
      <c r="BG369" s="146">
        <f>IF(N369="zákl. přenesená",J369,0)</f>
        <v>0</v>
      </c>
      <c r="BH369" s="146">
        <f>IF(N369="sníž. přenesená",J369,0)</f>
        <v>0</v>
      </c>
      <c r="BI369" s="146">
        <f>IF(N369="nulová",J369,0)</f>
        <v>0</v>
      </c>
      <c r="BJ369" s="17" t="s">
        <v>202</v>
      </c>
      <c r="BK369" s="146">
        <f>ROUND(I369*H369,2)</f>
        <v>0</v>
      </c>
      <c r="BL369" s="17" t="s">
        <v>275</v>
      </c>
      <c r="BM369" s="17" t="s">
        <v>576</v>
      </c>
    </row>
    <row r="370" spans="2:65" s="1" customFormat="1" ht="31.5" customHeight="1">
      <c r="B370" s="135"/>
      <c r="C370" s="176">
        <v>107</v>
      </c>
      <c r="D370" s="176" t="s">
        <v>332</v>
      </c>
      <c r="E370" s="177" t="s">
        <v>577</v>
      </c>
      <c r="F370" s="178" t="s">
        <v>578</v>
      </c>
      <c r="G370" s="179" t="s">
        <v>316</v>
      </c>
      <c r="H370" s="180">
        <v>35.73</v>
      </c>
      <c r="I370" s="181"/>
      <c r="J370" s="181">
        <f>ROUND(I370*H370,2)</f>
        <v>0</v>
      </c>
      <c r="K370" s="178" t="s">
        <v>90</v>
      </c>
      <c r="L370" s="182"/>
      <c r="M370" s="183" t="s">
        <v>90</v>
      </c>
      <c r="N370" s="184" t="s">
        <v>124</v>
      </c>
      <c r="O370" s="144">
        <v>0</v>
      </c>
      <c r="P370" s="144">
        <f>O370*H370</f>
        <v>0</v>
      </c>
      <c r="Q370" s="144">
        <v>0.0037</v>
      </c>
      <c r="R370" s="144">
        <f>Q370*H370</f>
        <v>0.13220099999999999</v>
      </c>
      <c r="S370" s="144">
        <v>0</v>
      </c>
      <c r="T370" s="145">
        <f>S370*H370</f>
        <v>0</v>
      </c>
      <c r="AR370" s="17" t="s">
        <v>439</v>
      </c>
      <c r="AT370" s="17" t="s">
        <v>332</v>
      </c>
      <c r="AU370" s="17" t="s">
        <v>202</v>
      </c>
      <c r="AY370" s="17" t="s">
        <v>194</v>
      </c>
      <c r="BE370" s="146">
        <f>IF(N370="základní",J370,0)</f>
        <v>0</v>
      </c>
      <c r="BF370" s="146">
        <f>IF(N370="snížená",J370,0)</f>
        <v>0</v>
      </c>
      <c r="BG370" s="146">
        <f>IF(N370="zákl. přenesená",J370,0)</f>
        <v>0</v>
      </c>
      <c r="BH370" s="146">
        <f>IF(N370="sníž. přenesená",J370,0)</f>
        <v>0</v>
      </c>
      <c r="BI370" s="146">
        <f>IF(N370="nulová",J370,0)</f>
        <v>0</v>
      </c>
      <c r="BJ370" s="17" t="s">
        <v>202</v>
      </c>
      <c r="BK370" s="146">
        <f>ROUND(I370*H370,2)</f>
        <v>0</v>
      </c>
      <c r="BL370" s="17" t="s">
        <v>275</v>
      </c>
      <c r="BM370" s="17" t="s">
        <v>579</v>
      </c>
    </row>
    <row r="371" spans="2:65" s="1" customFormat="1" ht="31.5" customHeight="1">
      <c r="B371" s="135"/>
      <c r="C371" s="136">
        <v>108</v>
      </c>
      <c r="D371" s="136" t="s">
        <v>197</v>
      </c>
      <c r="E371" s="137" t="s">
        <v>580</v>
      </c>
      <c r="F371" s="138" t="s">
        <v>581</v>
      </c>
      <c r="G371" s="139" t="s">
        <v>316</v>
      </c>
      <c r="H371" s="140">
        <v>783</v>
      </c>
      <c r="I371" s="141"/>
      <c r="J371" s="141">
        <f>ROUND(I371*H371,2)</f>
        <v>0</v>
      </c>
      <c r="K371" s="138" t="s">
        <v>317</v>
      </c>
      <c r="L371" s="31"/>
      <c r="M371" s="142" t="s">
        <v>90</v>
      </c>
      <c r="N371" s="143" t="s">
        <v>124</v>
      </c>
      <c r="O371" s="144">
        <v>0.17</v>
      </c>
      <c r="P371" s="144">
        <f>O371*H371</f>
        <v>133.11</v>
      </c>
      <c r="Q371" s="144">
        <v>0.00102</v>
      </c>
      <c r="R371" s="144">
        <f>Q371*H371</f>
        <v>0.79866</v>
      </c>
      <c r="S371" s="144">
        <v>0</v>
      </c>
      <c r="T371" s="145">
        <f>S371*H371</f>
        <v>0</v>
      </c>
      <c r="AR371" s="17" t="s">
        <v>275</v>
      </c>
      <c r="AT371" s="17" t="s">
        <v>197</v>
      </c>
      <c r="AU371" s="17" t="s">
        <v>202</v>
      </c>
      <c r="AY371" s="17" t="s">
        <v>194</v>
      </c>
      <c r="BE371" s="146">
        <f>IF(N371="základní",J371,0)</f>
        <v>0</v>
      </c>
      <c r="BF371" s="146">
        <f>IF(N371="snížená",J371,0)</f>
        <v>0</v>
      </c>
      <c r="BG371" s="146">
        <f>IF(N371="zákl. přenesená",J371,0)</f>
        <v>0</v>
      </c>
      <c r="BH371" s="146">
        <f>IF(N371="sníž. přenesená",J371,0)</f>
        <v>0</v>
      </c>
      <c r="BI371" s="146">
        <f>IF(N371="nulová",J371,0)</f>
        <v>0</v>
      </c>
      <c r="BJ371" s="17" t="s">
        <v>202</v>
      </c>
      <c r="BK371" s="146">
        <f>ROUND(I371*H371,2)</f>
        <v>0</v>
      </c>
      <c r="BL371" s="17" t="s">
        <v>275</v>
      </c>
      <c r="BM371" s="17" t="s">
        <v>582</v>
      </c>
    </row>
    <row r="372" spans="2:51" s="12" customFormat="1" ht="13.5">
      <c r="B372" s="156"/>
      <c r="D372" s="150" t="s">
        <v>209</v>
      </c>
      <c r="E372" s="157" t="s">
        <v>90</v>
      </c>
      <c r="F372" s="158" t="s">
        <v>583</v>
      </c>
      <c r="H372" s="159">
        <v>783</v>
      </c>
      <c r="L372" s="156"/>
      <c r="M372" s="160"/>
      <c r="N372" s="161"/>
      <c r="O372" s="161"/>
      <c r="P372" s="161"/>
      <c r="Q372" s="161"/>
      <c r="R372" s="161"/>
      <c r="S372" s="161"/>
      <c r="T372" s="162"/>
      <c r="AT372" s="157" t="s">
        <v>209</v>
      </c>
      <c r="AU372" s="157" t="s">
        <v>202</v>
      </c>
      <c r="AV372" s="12" t="s">
        <v>202</v>
      </c>
      <c r="AW372" s="12" t="s">
        <v>115</v>
      </c>
      <c r="AX372" s="12" t="s">
        <v>152</v>
      </c>
      <c r="AY372" s="157" t="s">
        <v>194</v>
      </c>
    </row>
    <row r="373" spans="2:51" s="13" customFormat="1" ht="13.5">
      <c r="B373" s="163"/>
      <c r="D373" s="147" t="s">
        <v>209</v>
      </c>
      <c r="E373" s="164" t="s">
        <v>90</v>
      </c>
      <c r="F373" s="165" t="s">
        <v>220</v>
      </c>
      <c r="H373" s="166">
        <v>783</v>
      </c>
      <c r="L373" s="163"/>
      <c r="M373" s="167"/>
      <c r="N373" s="168"/>
      <c r="O373" s="168"/>
      <c r="P373" s="168"/>
      <c r="Q373" s="168"/>
      <c r="R373" s="168"/>
      <c r="S373" s="168"/>
      <c r="T373" s="169"/>
      <c r="AT373" s="170" t="s">
        <v>209</v>
      </c>
      <c r="AU373" s="170" t="s">
        <v>202</v>
      </c>
      <c r="AV373" s="13" t="s">
        <v>201</v>
      </c>
      <c r="AW373" s="13" t="s">
        <v>115</v>
      </c>
      <c r="AX373" s="13" t="s">
        <v>158</v>
      </c>
      <c r="AY373" s="170" t="s">
        <v>194</v>
      </c>
    </row>
    <row r="374" spans="2:65" s="1" customFormat="1" ht="31.5" customHeight="1">
      <c r="B374" s="135"/>
      <c r="C374" s="176">
        <v>109</v>
      </c>
      <c r="D374" s="176" t="s">
        <v>332</v>
      </c>
      <c r="E374" s="177" t="s">
        <v>584</v>
      </c>
      <c r="F374" s="178" t="s">
        <v>585</v>
      </c>
      <c r="G374" s="179" t="s">
        <v>316</v>
      </c>
      <c r="H374" s="180">
        <v>861.3</v>
      </c>
      <c r="I374" s="181"/>
      <c r="J374" s="181">
        <f>ROUND(I374*H374,2)</f>
        <v>0</v>
      </c>
      <c r="K374" s="178" t="s">
        <v>90</v>
      </c>
      <c r="L374" s="182"/>
      <c r="M374" s="183" t="s">
        <v>90</v>
      </c>
      <c r="N374" s="184" t="s">
        <v>124</v>
      </c>
      <c r="O374" s="144">
        <v>0</v>
      </c>
      <c r="P374" s="144">
        <f>O374*H374</f>
        <v>0</v>
      </c>
      <c r="Q374" s="144">
        <v>0.003</v>
      </c>
      <c r="R374" s="144">
        <f>Q374*H374</f>
        <v>2.5839</v>
      </c>
      <c r="S374" s="144">
        <v>0</v>
      </c>
      <c r="T374" s="145">
        <f>S374*H374</f>
        <v>0</v>
      </c>
      <c r="AR374" s="17" t="s">
        <v>439</v>
      </c>
      <c r="AT374" s="17" t="s">
        <v>332</v>
      </c>
      <c r="AU374" s="17" t="s">
        <v>202</v>
      </c>
      <c r="AY374" s="17" t="s">
        <v>194</v>
      </c>
      <c r="BE374" s="146">
        <f>IF(N374="základní",J374,0)</f>
        <v>0</v>
      </c>
      <c r="BF374" s="146">
        <f>IF(N374="snížená",J374,0)</f>
        <v>0</v>
      </c>
      <c r="BG374" s="146">
        <f>IF(N374="zákl. přenesená",J374,0)</f>
        <v>0</v>
      </c>
      <c r="BH374" s="146">
        <f>IF(N374="sníž. přenesená",J374,0)</f>
        <v>0</v>
      </c>
      <c r="BI374" s="146">
        <f>IF(N374="nulová",J374,0)</f>
        <v>0</v>
      </c>
      <c r="BJ374" s="17" t="s">
        <v>202</v>
      </c>
      <c r="BK374" s="146">
        <f>ROUND(I374*H374,2)</f>
        <v>0</v>
      </c>
      <c r="BL374" s="17" t="s">
        <v>275</v>
      </c>
      <c r="BM374" s="17" t="s">
        <v>586</v>
      </c>
    </row>
    <row r="375" spans="2:47" s="1" customFormat="1" ht="27">
      <c r="B375" s="31"/>
      <c r="D375" s="147" t="s">
        <v>204</v>
      </c>
      <c r="F375" s="148" t="s">
        <v>377</v>
      </c>
      <c r="L375" s="31"/>
      <c r="M375" s="59"/>
      <c r="N375" s="32"/>
      <c r="O375" s="32"/>
      <c r="P375" s="32"/>
      <c r="Q375" s="32"/>
      <c r="R375" s="32"/>
      <c r="S375" s="32"/>
      <c r="T375" s="60"/>
      <c r="AT375" s="17" t="s">
        <v>204</v>
      </c>
      <c r="AU375" s="17" t="s">
        <v>202</v>
      </c>
    </row>
    <row r="376" spans="2:65" s="1" customFormat="1" ht="31.5" customHeight="1">
      <c r="B376" s="135"/>
      <c r="C376" s="136">
        <v>110</v>
      </c>
      <c r="D376" s="136" t="s">
        <v>197</v>
      </c>
      <c r="E376" s="137" t="s">
        <v>587</v>
      </c>
      <c r="F376" s="138" t="s">
        <v>588</v>
      </c>
      <c r="G376" s="139" t="s">
        <v>316</v>
      </c>
      <c r="H376" s="140">
        <v>6.93</v>
      </c>
      <c r="I376" s="141"/>
      <c r="J376" s="141">
        <f>ROUND(I376*H376,2)</f>
        <v>0</v>
      </c>
      <c r="K376" s="138" t="s">
        <v>90</v>
      </c>
      <c r="L376" s="31"/>
      <c r="M376" s="142" t="s">
        <v>90</v>
      </c>
      <c r="N376" s="143" t="s">
        <v>124</v>
      </c>
      <c r="O376" s="144">
        <v>0</v>
      </c>
      <c r="P376" s="144">
        <f>O376*H376</f>
        <v>0</v>
      </c>
      <c r="Q376" s="144">
        <v>0</v>
      </c>
      <c r="R376" s="144">
        <f>Q376*H376</f>
        <v>0</v>
      </c>
      <c r="S376" s="144">
        <v>0</v>
      </c>
      <c r="T376" s="145">
        <f>S376*H376</f>
        <v>0</v>
      </c>
      <c r="AR376" s="17" t="s">
        <v>275</v>
      </c>
      <c r="AT376" s="17" t="s">
        <v>197</v>
      </c>
      <c r="AU376" s="17" t="s">
        <v>202</v>
      </c>
      <c r="AY376" s="17" t="s">
        <v>194</v>
      </c>
      <c r="BE376" s="146">
        <f>IF(N376="základní",J376,0)</f>
        <v>0</v>
      </c>
      <c r="BF376" s="146">
        <f>IF(N376="snížená",J376,0)</f>
        <v>0</v>
      </c>
      <c r="BG376" s="146">
        <f>IF(N376="zákl. přenesená",J376,0)</f>
        <v>0</v>
      </c>
      <c r="BH376" s="146">
        <f>IF(N376="sníž. přenesená",J376,0)</f>
        <v>0</v>
      </c>
      <c r="BI376" s="146">
        <f>IF(N376="nulová",J376,0)</f>
        <v>0</v>
      </c>
      <c r="BJ376" s="17" t="s">
        <v>202</v>
      </c>
      <c r="BK376" s="146">
        <f>ROUND(I376*H376,2)</f>
        <v>0</v>
      </c>
      <c r="BL376" s="17" t="s">
        <v>275</v>
      </c>
      <c r="BM376" s="17" t="s">
        <v>589</v>
      </c>
    </row>
    <row r="377" spans="2:51" s="11" customFormat="1" ht="13.5">
      <c r="B377" s="149"/>
      <c r="D377" s="150" t="s">
        <v>209</v>
      </c>
      <c r="E377" s="151" t="s">
        <v>90</v>
      </c>
      <c r="F377" s="152" t="s">
        <v>429</v>
      </c>
      <c r="H377" s="151" t="s">
        <v>90</v>
      </c>
      <c r="L377" s="149"/>
      <c r="M377" s="153"/>
      <c r="N377" s="154"/>
      <c r="O377" s="154"/>
      <c r="P377" s="154"/>
      <c r="Q377" s="154"/>
      <c r="R377" s="154"/>
      <c r="S377" s="154"/>
      <c r="T377" s="155"/>
      <c r="AT377" s="151" t="s">
        <v>209</v>
      </c>
      <c r="AU377" s="151" t="s">
        <v>202</v>
      </c>
      <c r="AV377" s="11" t="s">
        <v>158</v>
      </c>
      <c r="AW377" s="11" t="s">
        <v>115</v>
      </c>
      <c r="AX377" s="11" t="s">
        <v>152</v>
      </c>
      <c r="AY377" s="151" t="s">
        <v>194</v>
      </c>
    </row>
    <row r="378" spans="2:51" s="12" customFormat="1" ht="13.5">
      <c r="B378" s="156"/>
      <c r="D378" s="150" t="s">
        <v>209</v>
      </c>
      <c r="E378" s="157" t="s">
        <v>90</v>
      </c>
      <c r="F378" s="158" t="s">
        <v>590</v>
      </c>
      <c r="H378" s="159">
        <v>6.93</v>
      </c>
      <c r="L378" s="156"/>
      <c r="M378" s="160"/>
      <c r="N378" s="161"/>
      <c r="O378" s="161"/>
      <c r="P378" s="161"/>
      <c r="Q378" s="161"/>
      <c r="R378" s="161"/>
      <c r="S378" s="161"/>
      <c r="T378" s="162"/>
      <c r="AT378" s="157" t="s">
        <v>209</v>
      </c>
      <c r="AU378" s="157" t="s">
        <v>202</v>
      </c>
      <c r="AV378" s="12" t="s">
        <v>202</v>
      </c>
      <c r="AW378" s="12" t="s">
        <v>115</v>
      </c>
      <c r="AX378" s="12" t="s">
        <v>152</v>
      </c>
      <c r="AY378" s="157" t="s">
        <v>194</v>
      </c>
    </row>
    <row r="379" spans="2:51" s="13" customFormat="1" ht="13.5">
      <c r="B379" s="163"/>
      <c r="D379" s="147" t="s">
        <v>209</v>
      </c>
      <c r="E379" s="164" t="s">
        <v>90</v>
      </c>
      <c r="F379" s="165" t="s">
        <v>220</v>
      </c>
      <c r="H379" s="166">
        <v>6.93</v>
      </c>
      <c r="L379" s="163"/>
      <c r="M379" s="167"/>
      <c r="N379" s="168"/>
      <c r="O379" s="168"/>
      <c r="P379" s="168"/>
      <c r="Q379" s="168"/>
      <c r="R379" s="168"/>
      <c r="S379" s="168"/>
      <c r="T379" s="169"/>
      <c r="AT379" s="170" t="s">
        <v>209</v>
      </c>
      <c r="AU379" s="170" t="s">
        <v>202</v>
      </c>
      <c r="AV379" s="13" t="s">
        <v>201</v>
      </c>
      <c r="AW379" s="13" t="s">
        <v>115</v>
      </c>
      <c r="AX379" s="13" t="s">
        <v>158</v>
      </c>
      <c r="AY379" s="170" t="s">
        <v>194</v>
      </c>
    </row>
    <row r="380" spans="2:65" s="1" customFormat="1" ht="22.5" customHeight="1">
      <c r="B380" s="135"/>
      <c r="C380" s="136">
        <v>111</v>
      </c>
      <c r="D380" s="136" t="s">
        <v>197</v>
      </c>
      <c r="E380" s="137" t="s">
        <v>591</v>
      </c>
      <c r="F380" s="138" t="s">
        <v>592</v>
      </c>
      <c r="G380" s="139" t="s">
        <v>566</v>
      </c>
      <c r="H380" s="140">
        <v>8606.925</v>
      </c>
      <c r="I380" s="141"/>
      <c r="J380" s="141">
        <f>ROUND(I380*H380,2)</f>
        <v>0</v>
      </c>
      <c r="K380" s="138" t="s">
        <v>317</v>
      </c>
      <c r="L380" s="31"/>
      <c r="M380" s="142" t="s">
        <v>90</v>
      </c>
      <c r="N380" s="143" t="s">
        <v>124</v>
      </c>
      <c r="O380" s="144">
        <v>0</v>
      </c>
      <c r="P380" s="144">
        <f>O380*H380</f>
        <v>0</v>
      </c>
      <c r="Q380" s="144">
        <v>0</v>
      </c>
      <c r="R380" s="144">
        <f>Q380*H380</f>
        <v>0</v>
      </c>
      <c r="S380" s="144">
        <v>0</v>
      </c>
      <c r="T380" s="145">
        <f>S380*H380</f>
        <v>0</v>
      </c>
      <c r="AR380" s="17" t="s">
        <v>275</v>
      </c>
      <c r="AT380" s="17" t="s">
        <v>197</v>
      </c>
      <c r="AU380" s="17" t="s">
        <v>202</v>
      </c>
      <c r="AY380" s="17" t="s">
        <v>194</v>
      </c>
      <c r="BE380" s="146">
        <f>IF(N380="základní",J380,0)</f>
        <v>0</v>
      </c>
      <c r="BF380" s="146">
        <f>IF(N380="snížená",J380,0)</f>
        <v>0</v>
      </c>
      <c r="BG380" s="146">
        <f>IF(N380="zákl. přenesená",J380,0)</f>
        <v>0</v>
      </c>
      <c r="BH380" s="146">
        <f>IF(N380="sníž. přenesená",J380,0)</f>
        <v>0</v>
      </c>
      <c r="BI380" s="146">
        <f>IF(N380="nulová",J380,0)</f>
        <v>0</v>
      </c>
      <c r="BJ380" s="17" t="s">
        <v>202</v>
      </c>
      <c r="BK380" s="146">
        <f>ROUND(I380*H380,2)</f>
        <v>0</v>
      </c>
      <c r="BL380" s="17" t="s">
        <v>275</v>
      </c>
      <c r="BM380" s="17" t="s">
        <v>593</v>
      </c>
    </row>
    <row r="381" spans="2:63" s="10" customFormat="1" ht="29.25" customHeight="1">
      <c r="B381" s="122"/>
      <c r="D381" s="132" t="s">
        <v>151</v>
      </c>
      <c r="E381" s="133" t="s">
        <v>594</v>
      </c>
      <c r="F381" s="133" t="s">
        <v>595</v>
      </c>
      <c r="J381" s="134">
        <f>BK381</f>
        <v>0</v>
      </c>
      <c r="L381" s="122"/>
      <c r="M381" s="126"/>
      <c r="N381" s="127"/>
      <c r="O381" s="127"/>
      <c r="P381" s="128">
        <f>SUM(P382:P387)</f>
        <v>1.395</v>
      </c>
      <c r="Q381" s="127"/>
      <c r="R381" s="128">
        <f>SUM(R382:R387)</f>
        <v>0</v>
      </c>
      <c r="S381" s="127"/>
      <c r="T381" s="129">
        <f>SUM(T382:T387)</f>
        <v>0.060329999999999995</v>
      </c>
      <c r="AR381" s="123" t="s">
        <v>202</v>
      </c>
      <c r="AT381" s="130" t="s">
        <v>151</v>
      </c>
      <c r="AU381" s="130" t="s">
        <v>158</v>
      </c>
      <c r="AY381" s="123" t="s">
        <v>194</v>
      </c>
      <c r="BK381" s="131">
        <f>SUM(BK382:BK387)</f>
        <v>0</v>
      </c>
    </row>
    <row r="382" spans="2:65" s="1" customFormat="1" ht="22.5" customHeight="1">
      <c r="B382" s="135"/>
      <c r="C382" s="136">
        <v>112</v>
      </c>
      <c r="D382" s="136" t="s">
        <v>197</v>
      </c>
      <c r="E382" s="137" t="s">
        <v>596</v>
      </c>
      <c r="F382" s="138" t="s">
        <v>597</v>
      </c>
      <c r="G382" s="139" t="s">
        <v>459</v>
      </c>
      <c r="H382" s="140">
        <v>3</v>
      </c>
      <c r="I382" s="141"/>
      <c r="J382" s="141">
        <f>ROUND(I382*H382,2)</f>
        <v>0</v>
      </c>
      <c r="K382" s="138" t="s">
        <v>317</v>
      </c>
      <c r="L382" s="31"/>
      <c r="M382" s="142" t="s">
        <v>90</v>
      </c>
      <c r="N382" s="143" t="s">
        <v>124</v>
      </c>
      <c r="O382" s="144">
        <v>0.465</v>
      </c>
      <c r="P382" s="144">
        <f>O382*H382</f>
        <v>1.395</v>
      </c>
      <c r="Q382" s="144">
        <v>0</v>
      </c>
      <c r="R382" s="144">
        <f>Q382*H382</f>
        <v>0</v>
      </c>
      <c r="S382" s="144">
        <v>0.02011</v>
      </c>
      <c r="T382" s="145">
        <f>S382*H382</f>
        <v>0.060329999999999995</v>
      </c>
      <c r="AR382" s="17" t="s">
        <v>275</v>
      </c>
      <c r="AT382" s="17" t="s">
        <v>197</v>
      </c>
      <c r="AU382" s="17" t="s">
        <v>202</v>
      </c>
      <c r="AY382" s="17" t="s">
        <v>194</v>
      </c>
      <c r="BE382" s="146">
        <f>IF(N382="základní",J382,0)</f>
        <v>0</v>
      </c>
      <c r="BF382" s="146">
        <f>IF(N382="snížená",J382,0)</f>
        <v>0</v>
      </c>
      <c r="BG382" s="146">
        <f>IF(N382="zákl. přenesená",J382,0)</f>
        <v>0</v>
      </c>
      <c r="BH382" s="146">
        <f>IF(N382="sníž. přenesená",J382,0)</f>
        <v>0</v>
      </c>
      <c r="BI382" s="146">
        <f>IF(N382="nulová",J382,0)</f>
        <v>0</v>
      </c>
      <c r="BJ382" s="17" t="s">
        <v>202</v>
      </c>
      <c r="BK382" s="146">
        <f>ROUND(I382*H382,2)</f>
        <v>0</v>
      </c>
      <c r="BL382" s="17" t="s">
        <v>275</v>
      </c>
      <c r="BM382" s="17" t="s">
        <v>598</v>
      </c>
    </row>
    <row r="383" spans="2:65" s="1" customFormat="1" ht="22.5" customHeight="1">
      <c r="B383" s="135"/>
      <c r="C383" s="136">
        <v>113</v>
      </c>
      <c r="D383" s="136" t="s">
        <v>197</v>
      </c>
      <c r="E383" s="137" t="s">
        <v>599</v>
      </c>
      <c r="F383" s="138" t="s">
        <v>600</v>
      </c>
      <c r="G383" s="139" t="s">
        <v>459</v>
      </c>
      <c r="H383" s="140">
        <v>3</v>
      </c>
      <c r="I383" s="141"/>
      <c r="J383" s="141">
        <f>ROUND(I383*H383,2)</f>
        <v>0</v>
      </c>
      <c r="K383" s="138" t="s">
        <v>90</v>
      </c>
      <c r="L383" s="31"/>
      <c r="M383" s="142" t="s">
        <v>90</v>
      </c>
      <c r="N383" s="143" t="s">
        <v>124</v>
      </c>
      <c r="O383" s="144">
        <v>0</v>
      </c>
      <c r="P383" s="144">
        <f>O383*H383</f>
        <v>0</v>
      </c>
      <c r="Q383" s="144">
        <v>0</v>
      </c>
      <c r="R383" s="144">
        <f>Q383*H383</f>
        <v>0</v>
      </c>
      <c r="S383" s="144">
        <v>0</v>
      </c>
      <c r="T383" s="145">
        <f>S383*H383</f>
        <v>0</v>
      </c>
      <c r="AR383" s="17" t="s">
        <v>275</v>
      </c>
      <c r="AT383" s="17" t="s">
        <v>197</v>
      </c>
      <c r="AU383" s="17" t="s">
        <v>202</v>
      </c>
      <c r="AY383" s="17" t="s">
        <v>194</v>
      </c>
      <c r="BE383" s="146">
        <f>IF(N383="základní",J383,0)</f>
        <v>0</v>
      </c>
      <c r="BF383" s="146">
        <f>IF(N383="snížená",J383,0)</f>
        <v>0</v>
      </c>
      <c r="BG383" s="146">
        <f>IF(N383="zákl. přenesená",J383,0)</f>
        <v>0</v>
      </c>
      <c r="BH383" s="146">
        <f>IF(N383="sníž. přenesená",J383,0)</f>
        <v>0</v>
      </c>
      <c r="BI383" s="146">
        <f>IF(N383="nulová",J383,0)</f>
        <v>0</v>
      </c>
      <c r="BJ383" s="17" t="s">
        <v>202</v>
      </c>
      <c r="BK383" s="146">
        <f>ROUND(I383*H383,2)</f>
        <v>0</v>
      </c>
      <c r="BL383" s="17" t="s">
        <v>275</v>
      </c>
      <c r="BM383" s="17" t="s">
        <v>601</v>
      </c>
    </row>
    <row r="384" spans="2:51" s="11" customFormat="1" ht="13.5">
      <c r="B384" s="149"/>
      <c r="D384" s="150" t="s">
        <v>209</v>
      </c>
      <c r="E384" s="151" t="s">
        <v>90</v>
      </c>
      <c r="F384" s="152" t="s">
        <v>429</v>
      </c>
      <c r="H384" s="151" t="s">
        <v>90</v>
      </c>
      <c r="L384" s="149"/>
      <c r="M384" s="153"/>
      <c r="N384" s="154"/>
      <c r="O384" s="154"/>
      <c r="P384" s="154"/>
      <c r="Q384" s="154"/>
      <c r="R384" s="154"/>
      <c r="S384" s="154"/>
      <c r="T384" s="155"/>
      <c r="AT384" s="151" t="s">
        <v>209</v>
      </c>
      <c r="AU384" s="151" t="s">
        <v>202</v>
      </c>
      <c r="AV384" s="11" t="s">
        <v>158</v>
      </c>
      <c r="AW384" s="11" t="s">
        <v>115</v>
      </c>
      <c r="AX384" s="11" t="s">
        <v>152</v>
      </c>
      <c r="AY384" s="151" t="s">
        <v>194</v>
      </c>
    </row>
    <row r="385" spans="2:51" s="12" customFormat="1" ht="13.5">
      <c r="B385" s="156"/>
      <c r="D385" s="150" t="s">
        <v>209</v>
      </c>
      <c r="E385" s="157" t="s">
        <v>90</v>
      </c>
      <c r="F385" s="158" t="s">
        <v>602</v>
      </c>
      <c r="H385" s="159">
        <v>3</v>
      </c>
      <c r="L385" s="156"/>
      <c r="M385" s="160"/>
      <c r="N385" s="161"/>
      <c r="O385" s="161"/>
      <c r="P385" s="161"/>
      <c r="Q385" s="161"/>
      <c r="R385" s="161"/>
      <c r="S385" s="161"/>
      <c r="T385" s="162"/>
      <c r="AT385" s="157" t="s">
        <v>209</v>
      </c>
      <c r="AU385" s="157" t="s">
        <v>202</v>
      </c>
      <c r="AV385" s="12" t="s">
        <v>202</v>
      </c>
      <c r="AW385" s="12" t="s">
        <v>115</v>
      </c>
      <c r="AX385" s="12" t="s">
        <v>152</v>
      </c>
      <c r="AY385" s="157" t="s">
        <v>194</v>
      </c>
    </row>
    <row r="386" spans="2:51" s="13" customFormat="1" ht="13.5">
      <c r="B386" s="163"/>
      <c r="D386" s="147" t="s">
        <v>209</v>
      </c>
      <c r="E386" s="164" t="s">
        <v>90</v>
      </c>
      <c r="F386" s="165" t="s">
        <v>220</v>
      </c>
      <c r="H386" s="166">
        <v>3</v>
      </c>
      <c r="L386" s="163"/>
      <c r="M386" s="167"/>
      <c r="N386" s="168"/>
      <c r="O386" s="168"/>
      <c r="P386" s="168"/>
      <c r="Q386" s="168"/>
      <c r="R386" s="168"/>
      <c r="S386" s="168"/>
      <c r="T386" s="169"/>
      <c r="AT386" s="170" t="s">
        <v>209</v>
      </c>
      <c r="AU386" s="170" t="s">
        <v>202</v>
      </c>
      <c r="AV386" s="13" t="s">
        <v>201</v>
      </c>
      <c r="AW386" s="13" t="s">
        <v>115</v>
      </c>
      <c r="AX386" s="13" t="s">
        <v>158</v>
      </c>
      <c r="AY386" s="170" t="s">
        <v>194</v>
      </c>
    </row>
    <row r="387" spans="2:65" s="1" customFormat="1" ht="22.5" customHeight="1">
      <c r="B387" s="135"/>
      <c r="C387" s="136">
        <v>114</v>
      </c>
      <c r="D387" s="136" t="s">
        <v>197</v>
      </c>
      <c r="E387" s="137" t="s">
        <v>603</v>
      </c>
      <c r="F387" s="138" t="s">
        <v>604</v>
      </c>
      <c r="G387" s="139" t="s">
        <v>566</v>
      </c>
      <c r="H387" s="140">
        <v>89.97</v>
      </c>
      <c r="I387" s="141"/>
      <c r="J387" s="141">
        <f>ROUND(I387*H387,2)</f>
        <v>0</v>
      </c>
      <c r="K387" s="138" t="s">
        <v>317</v>
      </c>
      <c r="L387" s="31"/>
      <c r="M387" s="142" t="s">
        <v>90</v>
      </c>
      <c r="N387" s="143" t="s">
        <v>124</v>
      </c>
      <c r="O387" s="144">
        <v>0</v>
      </c>
      <c r="P387" s="144">
        <f>O387*H387</f>
        <v>0</v>
      </c>
      <c r="Q387" s="144">
        <v>0</v>
      </c>
      <c r="R387" s="144">
        <f>Q387*H387</f>
        <v>0</v>
      </c>
      <c r="S387" s="144">
        <v>0</v>
      </c>
      <c r="T387" s="145">
        <f>S387*H387</f>
        <v>0</v>
      </c>
      <c r="AR387" s="17" t="s">
        <v>275</v>
      </c>
      <c r="AT387" s="17" t="s">
        <v>197</v>
      </c>
      <c r="AU387" s="17" t="s">
        <v>202</v>
      </c>
      <c r="AY387" s="17" t="s">
        <v>194</v>
      </c>
      <c r="BE387" s="146">
        <f>IF(N387="základní",J387,0)</f>
        <v>0</v>
      </c>
      <c r="BF387" s="146">
        <f>IF(N387="snížená",J387,0)</f>
        <v>0</v>
      </c>
      <c r="BG387" s="146">
        <f>IF(N387="zákl. přenesená",J387,0)</f>
        <v>0</v>
      </c>
      <c r="BH387" s="146">
        <f>IF(N387="sníž. přenesená",J387,0)</f>
        <v>0</v>
      </c>
      <c r="BI387" s="146">
        <f>IF(N387="nulová",J387,0)</f>
        <v>0</v>
      </c>
      <c r="BJ387" s="17" t="s">
        <v>202</v>
      </c>
      <c r="BK387" s="146">
        <f>ROUND(I387*H387,2)</f>
        <v>0</v>
      </c>
      <c r="BL387" s="17" t="s">
        <v>275</v>
      </c>
      <c r="BM387" s="17" t="s">
        <v>605</v>
      </c>
    </row>
    <row r="388" spans="2:63" s="10" customFormat="1" ht="29.25" customHeight="1">
      <c r="B388" s="122"/>
      <c r="D388" s="132" t="s">
        <v>151</v>
      </c>
      <c r="E388" s="133" t="s">
        <v>606</v>
      </c>
      <c r="F388" s="133" t="s">
        <v>607</v>
      </c>
      <c r="H388" s="313"/>
      <c r="J388" s="134">
        <f>SUM(J389:J440)</f>
        <v>0</v>
      </c>
      <c r="L388" s="122"/>
      <c r="M388" s="126"/>
      <c r="N388" s="127"/>
      <c r="O388" s="127"/>
      <c r="P388" s="128">
        <f>SUM(P389:P423)</f>
        <v>58.8886</v>
      </c>
      <c r="Q388" s="127"/>
      <c r="R388" s="128">
        <f>SUM(R389:R423)</f>
        <v>0</v>
      </c>
      <c r="S388" s="127"/>
      <c r="T388" s="129">
        <f>SUM(T389:T423)</f>
        <v>0.5143979999999999</v>
      </c>
      <c r="AR388" s="123" t="s">
        <v>202</v>
      </c>
      <c r="AT388" s="130" t="s">
        <v>151</v>
      </c>
      <c r="AU388" s="130" t="s">
        <v>158</v>
      </c>
      <c r="AY388" s="123" t="s">
        <v>194</v>
      </c>
      <c r="BK388" s="131">
        <f>SUM(BK389:BK423)</f>
        <v>0</v>
      </c>
    </row>
    <row r="389" spans="2:65" s="1" customFormat="1" ht="22.5" customHeight="1">
      <c r="B389" s="135"/>
      <c r="C389" s="136">
        <v>115</v>
      </c>
      <c r="D389" s="136" t="s">
        <v>197</v>
      </c>
      <c r="E389" s="137" t="s">
        <v>608</v>
      </c>
      <c r="F389" s="138" t="s">
        <v>609</v>
      </c>
      <c r="G389" s="139" t="s">
        <v>352</v>
      </c>
      <c r="H389" s="285">
        <v>259.4</v>
      </c>
      <c r="I389" s="141"/>
      <c r="J389" s="141">
        <f>ROUND(I389*H389,2)</f>
        <v>0</v>
      </c>
      <c r="K389" s="138" t="s">
        <v>317</v>
      </c>
      <c r="L389" s="31"/>
      <c r="M389" s="142" t="s">
        <v>90</v>
      </c>
      <c r="N389" s="143" t="s">
        <v>124</v>
      </c>
      <c r="O389" s="144">
        <v>0.195</v>
      </c>
      <c r="P389" s="144">
        <f>O389*H389</f>
        <v>50.583</v>
      </c>
      <c r="Q389" s="144">
        <v>0</v>
      </c>
      <c r="R389" s="144">
        <f>Q389*H389</f>
        <v>0</v>
      </c>
      <c r="S389" s="144">
        <v>0.00167</v>
      </c>
      <c r="T389" s="145">
        <f>S389*H389</f>
        <v>0.43319799999999997</v>
      </c>
      <c r="AR389" s="17" t="s">
        <v>275</v>
      </c>
      <c r="AT389" s="17" t="s">
        <v>197</v>
      </c>
      <c r="AU389" s="17" t="s">
        <v>202</v>
      </c>
      <c r="AY389" s="17" t="s">
        <v>194</v>
      </c>
      <c r="BE389" s="146">
        <f>IF(N389="základní",J389,0)</f>
        <v>0</v>
      </c>
      <c r="BF389" s="146">
        <f>IF(N389="snížená",J389,0)</f>
        <v>0</v>
      </c>
      <c r="BG389" s="146">
        <f>IF(N389="zákl. přenesená",J389,0)</f>
        <v>0</v>
      </c>
      <c r="BH389" s="146">
        <f>IF(N389="sníž. přenesená",J389,0)</f>
        <v>0</v>
      </c>
      <c r="BI389" s="146">
        <f>IF(N389="nulová",J389,0)</f>
        <v>0</v>
      </c>
      <c r="BJ389" s="17" t="s">
        <v>202</v>
      </c>
      <c r="BK389" s="146">
        <f>ROUND(I389*H389,2)</f>
        <v>0</v>
      </c>
      <c r="BL389" s="17" t="s">
        <v>275</v>
      </c>
      <c r="BM389" s="17" t="s">
        <v>610</v>
      </c>
    </row>
    <row r="390" spans="2:47" s="1" customFormat="1" ht="27">
      <c r="B390" s="31"/>
      <c r="D390" s="147" t="s">
        <v>204</v>
      </c>
      <c r="F390" s="148" t="s">
        <v>611</v>
      </c>
      <c r="H390" s="295"/>
      <c r="L390" s="31"/>
      <c r="M390" s="59"/>
      <c r="N390" s="32"/>
      <c r="O390" s="32"/>
      <c r="P390" s="32"/>
      <c r="Q390" s="32"/>
      <c r="R390" s="32"/>
      <c r="S390" s="32"/>
      <c r="T390" s="60"/>
      <c r="AT390" s="17" t="s">
        <v>204</v>
      </c>
      <c r="AU390" s="17" t="s">
        <v>202</v>
      </c>
    </row>
    <row r="391" spans="2:65" s="1" customFormat="1" ht="22.5" customHeight="1">
      <c r="B391" s="135"/>
      <c r="C391" s="136">
        <v>116</v>
      </c>
      <c r="D391" s="136" t="s">
        <v>197</v>
      </c>
      <c r="E391" s="137" t="s">
        <v>612</v>
      </c>
      <c r="F391" s="138" t="s">
        <v>613</v>
      </c>
      <c r="G391" s="139" t="s">
        <v>352</v>
      </c>
      <c r="H391" s="285">
        <v>46.4</v>
      </c>
      <c r="I391" s="141"/>
      <c r="J391" s="141">
        <f>ROUND(I391*H391,2)</f>
        <v>0</v>
      </c>
      <c r="K391" s="138" t="s">
        <v>317</v>
      </c>
      <c r="L391" s="31"/>
      <c r="M391" s="142" t="s">
        <v>90</v>
      </c>
      <c r="N391" s="143" t="s">
        <v>124</v>
      </c>
      <c r="O391" s="144">
        <v>0.179</v>
      </c>
      <c r="P391" s="144">
        <f>O391*H391</f>
        <v>8.3056</v>
      </c>
      <c r="Q391" s="144">
        <v>0</v>
      </c>
      <c r="R391" s="144">
        <f>Q391*H391</f>
        <v>0</v>
      </c>
      <c r="S391" s="144">
        <v>0.00175</v>
      </c>
      <c r="T391" s="145">
        <f>S391*H391</f>
        <v>0.0812</v>
      </c>
      <c r="AR391" s="17" t="s">
        <v>275</v>
      </c>
      <c r="AT391" s="17" t="s">
        <v>197</v>
      </c>
      <c r="AU391" s="17" t="s">
        <v>202</v>
      </c>
      <c r="AY391" s="17" t="s">
        <v>194</v>
      </c>
      <c r="BE391" s="146">
        <f>IF(N391="základní",J391,0)</f>
        <v>0</v>
      </c>
      <c r="BF391" s="146">
        <f>IF(N391="snížená",J391,0)</f>
        <v>0</v>
      </c>
      <c r="BG391" s="146">
        <f>IF(N391="zákl. přenesená",J391,0)</f>
        <v>0</v>
      </c>
      <c r="BH391" s="146">
        <f>IF(N391="sníž. přenesená",J391,0)</f>
        <v>0</v>
      </c>
      <c r="BI391" s="146">
        <f>IF(N391="nulová",J391,0)</f>
        <v>0</v>
      </c>
      <c r="BJ391" s="17" t="s">
        <v>202</v>
      </c>
      <c r="BK391" s="146">
        <f>ROUND(I391*H391,2)</f>
        <v>0</v>
      </c>
      <c r="BL391" s="17" t="s">
        <v>275</v>
      </c>
      <c r="BM391" s="17" t="s">
        <v>614</v>
      </c>
    </row>
    <row r="392" spans="2:47" s="1" customFormat="1" ht="27">
      <c r="B392" s="31"/>
      <c r="D392" s="150" t="s">
        <v>204</v>
      </c>
      <c r="F392" s="171" t="s">
        <v>615</v>
      </c>
      <c r="H392" s="295"/>
      <c r="L392" s="31"/>
      <c r="M392" s="59"/>
      <c r="N392" s="32"/>
      <c r="O392" s="32"/>
      <c r="P392" s="32"/>
      <c r="Q392" s="32"/>
      <c r="R392" s="32"/>
      <c r="S392" s="32"/>
      <c r="T392" s="60"/>
      <c r="AT392" s="17" t="s">
        <v>204</v>
      </c>
      <c r="AU392" s="17" t="s">
        <v>202</v>
      </c>
    </row>
    <row r="393" spans="2:51" s="12" customFormat="1" ht="13.5">
      <c r="B393" s="156"/>
      <c r="D393" s="150" t="s">
        <v>209</v>
      </c>
      <c r="E393" s="157" t="s">
        <v>90</v>
      </c>
      <c r="F393" s="158">
        <v>46.4</v>
      </c>
      <c r="H393" s="288">
        <v>46.4</v>
      </c>
      <c r="L393" s="156"/>
      <c r="M393" s="160"/>
      <c r="N393" s="161"/>
      <c r="O393" s="161"/>
      <c r="P393" s="161"/>
      <c r="Q393" s="161"/>
      <c r="R393" s="161"/>
      <c r="S393" s="161"/>
      <c r="T393" s="162"/>
      <c r="AT393" s="157" t="s">
        <v>209</v>
      </c>
      <c r="AU393" s="157" t="s">
        <v>202</v>
      </c>
      <c r="AV393" s="12" t="s">
        <v>202</v>
      </c>
      <c r="AW393" s="12" t="s">
        <v>115</v>
      </c>
      <c r="AX393" s="12" t="s">
        <v>152</v>
      </c>
      <c r="AY393" s="157" t="s">
        <v>194</v>
      </c>
    </row>
    <row r="394" spans="2:51" s="13" customFormat="1" ht="13.5">
      <c r="B394" s="163"/>
      <c r="D394" s="147" t="s">
        <v>209</v>
      </c>
      <c r="E394" s="164" t="s">
        <v>90</v>
      </c>
      <c r="F394" s="165" t="s">
        <v>220</v>
      </c>
      <c r="H394" s="291">
        <v>46.4</v>
      </c>
      <c r="L394" s="163"/>
      <c r="M394" s="167"/>
      <c r="N394" s="168"/>
      <c r="O394" s="168"/>
      <c r="P394" s="168"/>
      <c r="Q394" s="168"/>
      <c r="R394" s="168"/>
      <c r="S394" s="168"/>
      <c r="T394" s="169"/>
      <c r="AT394" s="170" t="s">
        <v>209</v>
      </c>
      <c r="AU394" s="170" t="s">
        <v>202</v>
      </c>
      <c r="AV394" s="13" t="s">
        <v>201</v>
      </c>
      <c r="AW394" s="13" t="s">
        <v>115</v>
      </c>
      <c r="AX394" s="13" t="s">
        <v>158</v>
      </c>
      <c r="AY394" s="170" t="s">
        <v>194</v>
      </c>
    </row>
    <row r="395" spans="2:65" s="1" customFormat="1" ht="22.5" customHeight="1">
      <c r="B395" s="135"/>
      <c r="C395" s="136">
        <v>117</v>
      </c>
      <c r="D395" s="136" t="s">
        <v>197</v>
      </c>
      <c r="E395" s="137" t="s">
        <v>616</v>
      </c>
      <c r="F395" s="138" t="s">
        <v>617</v>
      </c>
      <c r="G395" s="139" t="s">
        <v>459</v>
      </c>
      <c r="H395" s="285">
        <v>9</v>
      </c>
      <c r="I395" s="141"/>
      <c r="J395" s="141">
        <f>ROUND(I395*H395,2)</f>
        <v>0</v>
      </c>
      <c r="K395" s="138" t="s">
        <v>90</v>
      </c>
      <c r="L395" s="31"/>
      <c r="M395" s="142" t="s">
        <v>90</v>
      </c>
      <c r="N395" s="143" t="s">
        <v>124</v>
      </c>
      <c r="O395" s="144">
        <v>0</v>
      </c>
      <c r="P395" s="144">
        <f>O395*H395</f>
        <v>0</v>
      </c>
      <c r="Q395" s="144">
        <v>0</v>
      </c>
      <c r="R395" s="144">
        <f>Q395*H395</f>
        <v>0</v>
      </c>
      <c r="S395" s="144">
        <v>0</v>
      </c>
      <c r="T395" s="145">
        <f>S395*H395</f>
        <v>0</v>
      </c>
      <c r="AR395" s="17" t="s">
        <v>275</v>
      </c>
      <c r="AT395" s="17" t="s">
        <v>197</v>
      </c>
      <c r="AU395" s="17" t="s">
        <v>202</v>
      </c>
      <c r="AY395" s="17" t="s">
        <v>194</v>
      </c>
      <c r="BE395" s="146">
        <f>IF(N395="základní",J395,0)</f>
        <v>0</v>
      </c>
      <c r="BF395" s="146">
        <f>IF(N395="snížená",J395,0)</f>
        <v>0</v>
      </c>
      <c r="BG395" s="146">
        <f>IF(N395="zákl. přenesená",J395,0)</f>
        <v>0</v>
      </c>
      <c r="BH395" s="146">
        <f>IF(N395="sníž. přenesená",J395,0)</f>
        <v>0</v>
      </c>
      <c r="BI395" s="146">
        <f>IF(N395="nulová",J395,0)</f>
        <v>0</v>
      </c>
      <c r="BJ395" s="17" t="s">
        <v>202</v>
      </c>
      <c r="BK395" s="146">
        <f>ROUND(I395*H395,2)</f>
        <v>0</v>
      </c>
      <c r="BL395" s="17" t="s">
        <v>275</v>
      </c>
      <c r="BM395" s="17" t="s">
        <v>618</v>
      </c>
    </row>
    <row r="396" spans="2:51" s="11" customFormat="1" ht="13.5">
      <c r="B396" s="149"/>
      <c r="D396" s="150" t="s">
        <v>209</v>
      </c>
      <c r="E396" s="151" t="s">
        <v>90</v>
      </c>
      <c r="F396" s="152" t="s">
        <v>429</v>
      </c>
      <c r="H396" s="296" t="s">
        <v>90</v>
      </c>
      <c r="L396" s="149"/>
      <c r="M396" s="153"/>
      <c r="N396" s="154"/>
      <c r="O396" s="154"/>
      <c r="P396" s="154"/>
      <c r="Q396" s="154"/>
      <c r="R396" s="154"/>
      <c r="S396" s="154"/>
      <c r="T396" s="155"/>
      <c r="AT396" s="151" t="s">
        <v>209</v>
      </c>
      <c r="AU396" s="151" t="s">
        <v>202</v>
      </c>
      <c r="AV396" s="11" t="s">
        <v>158</v>
      </c>
      <c r="AW396" s="11" t="s">
        <v>115</v>
      </c>
      <c r="AX396" s="11" t="s">
        <v>152</v>
      </c>
      <c r="AY396" s="151" t="s">
        <v>194</v>
      </c>
    </row>
    <row r="397" spans="2:51" s="12" customFormat="1" ht="13.5">
      <c r="B397" s="156"/>
      <c r="D397" s="150" t="s">
        <v>209</v>
      </c>
      <c r="E397" s="157" t="s">
        <v>90</v>
      </c>
      <c r="F397" s="158" t="s">
        <v>619</v>
      </c>
      <c r="H397" s="288">
        <v>9</v>
      </c>
      <c r="L397" s="156"/>
      <c r="M397" s="160"/>
      <c r="N397" s="161"/>
      <c r="O397" s="161"/>
      <c r="P397" s="161"/>
      <c r="Q397" s="161"/>
      <c r="R397" s="161"/>
      <c r="S397" s="161"/>
      <c r="T397" s="162"/>
      <c r="AT397" s="157" t="s">
        <v>209</v>
      </c>
      <c r="AU397" s="157" t="s">
        <v>202</v>
      </c>
      <c r="AV397" s="12" t="s">
        <v>202</v>
      </c>
      <c r="AW397" s="12" t="s">
        <v>115</v>
      </c>
      <c r="AX397" s="12" t="s">
        <v>152</v>
      </c>
      <c r="AY397" s="157" t="s">
        <v>194</v>
      </c>
    </row>
    <row r="398" spans="2:51" s="13" customFormat="1" ht="13.5">
      <c r="B398" s="163"/>
      <c r="D398" s="147" t="s">
        <v>209</v>
      </c>
      <c r="E398" s="164" t="s">
        <v>90</v>
      </c>
      <c r="F398" s="165" t="s">
        <v>220</v>
      </c>
      <c r="H398" s="291">
        <v>9</v>
      </c>
      <c r="L398" s="163"/>
      <c r="M398" s="167"/>
      <c r="N398" s="168"/>
      <c r="O398" s="168"/>
      <c r="P398" s="168"/>
      <c r="Q398" s="168"/>
      <c r="R398" s="168"/>
      <c r="S398" s="168"/>
      <c r="T398" s="169"/>
      <c r="AT398" s="170" t="s">
        <v>209</v>
      </c>
      <c r="AU398" s="170" t="s">
        <v>202</v>
      </c>
      <c r="AV398" s="13" t="s">
        <v>201</v>
      </c>
      <c r="AW398" s="13" t="s">
        <v>115</v>
      </c>
      <c r="AX398" s="13" t="s">
        <v>158</v>
      </c>
      <c r="AY398" s="170" t="s">
        <v>194</v>
      </c>
    </row>
    <row r="399" spans="2:65" s="1" customFormat="1" ht="22.5" customHeight="1">
      <c r="B399" s="135"/>
      <c r="C399" s="136">
        <v>118</v>
      </c>
      <c r="D399" s="136" t="s">
        <v>197</v>
      </c>
      <c r="E399" s="137" t="s">
        <v>620</v>
      </c>
      <c r="F399" s="138" t="s">
        <v>621</v>
      </c>
      <c r="G399" s="139" t="s">
        <v>352</v>
      </c>
      <c r="H399" s="285">
        <v>219.555</v>
      </c>
      <c r="I399" s="141"/>
      <c r="J399" s="141">
        <f>ROUND(I399*H399,2)</f>
        <v>0</v>
      </c>
      <c r="K399" s="138" t="s">
        <v>90</v>
      </c>
      <c r="L399" s="31"/>
      <c r="M399" s="142" t="s">
        <v>90</v>
      </c>
      <c r="N399" s="143" t="s">
        <v>124</v>
      </c>
      <c r="O399" s="144">
        <v>0</v>
      </c>
      <c r="P399" s="144">
        <f>O399*H399</f>
        <v>0</v>
      </c>
      <c r="Q399" s="144">
        <v>0</v>
      </c>
      <c r="R399" s="144">
        <f>Q399*H399</f>
        <v>0</v>
      </c>
      <c r="S399" s="144">
        <v>0</v>
      </c>
      <c r="T399" s="145">
        <f>S399*H399</f>
        <v>0</v>
      </c>
      <c r="AR399" s="17" t="s">
        <v>201</v>
      </c>
      <c r="AT399" s="17" t="s">
        <v>197</v>
      </c>
      <c r="AU399" s="17" t="s">
        <v>202</v>
      </c>
      <c r="AY399" s="17" t="s">
        <v>194</v>
      </c>
      <c r="BE399" s="146">
        <f>IF(N399="základní",J399,0)</f>
        <v>0</v>
      </c>
      <c r="BF399" s="146">
        <f>IF(N399="snížená",J399,0)</f>
        <v>0</v>
      </c>
      <c r="BG399" s="146">
        <f>IF(N399="zákl. přenesená",J399,0)</f>
        <v>0</v>
      </c>
      <c r="BH399" s="146">
        <f>IF(N399="sníž. přenesená",J399,0)</f>
        <v>0</v>
      </c>
      <c r="BI399" s="146">
        <f>IF(N399="nulová",J399,0)</f>
        <v>0</v>
      </c>
      <c r="BJ399" s="17" t="s">
        <v>202</v>
      </c>
      <c r="BK399" s="146">
        <f>ROUND(I399*H399,2)</f>
        <v>0</v>
      </c>
      <c r="BL399" s="17" t="s">
        <v>201</v>
      </c>
      <c r="BM399" s="17" t="s">
        <v>622</v>
      </c>
    </row>
    <row r="400" spans="2:51" s="11" customFormat="1" ht="13.5">
      <c r="B400" s="149"/>
      <c r="D400" s="150" t="s">
        <v>209</v>
      </c>
      <c r="E400" s="151" t="s">
        <v>90</v>
      </c>
      <c r="F400" s="152" t="s">
        <v>429</v>
      </c>
      <c r="H400" s="296" t="s">
        <v>90</v>
      </c>
      <c r="L400" s="149"/>
      <c r="M400" s="153"/>
      <c r="N400" s="154"/>
      <c r="O400" s="154"/>
      <c r="P400" s="154"/>
      <c r="Q400" s="154"/>
      <c r="R400" s="154"/>
      <c r="S400" s="154"/>
      <c r="T400" s="155"/>
      <c r="AT400" s="151" t="s">
        <v>209</v>
      </c>
      <c r="AU400" s="151" t="s">
        <v>202</v>
      </c>
      <c r="AV400" s="11" t="s">
        <v>158</v>
      </c>
      <c r="AW400" s="11" t="s">
        <v>115</v>
      </c>
      <c r="AX400" s="11" t="s">
        <v>152</v>
      </c>
      <c r="AY400" s="151" t="s">
        <v>194</v>
      </c>
    </row>
    <row r="401" spans="2:51" s="12" customFormat="1" ht="13.5">
      <c r="B401" s="156"/>
      <c r="D401" s="150" t="s">
        <v>209</v>
      </c>
      <c r="E401" s="157" t="s">
        <v>90</v>
      </c>
      <c r="F401" s="158" t="s">
        <v>623</v>
      </c>
      <c r="H401" s="288">
        <v>219.555</v>
      </c>
      <c r="L401" s="156"/>
      <c r="M401" s="160"/>
      <c r="N401" s="161"/>
      <c r="O401" s="161"/>
      <c r="P401" s="161"/>
      <c r="Q401" s="161"/>
      <c r="R401" s="161"/>
      <c r="S401" s="161"/>
      <c r="T401" s="162"/>
      <c r="AT401" s="157" t="s">
        <v>209</v>
      </c>
      <c r="AU401" s="157" t="s">
        <v>202</v>
      </c>
      <c r="AV401" s="12" t="s">
        <v>202</v>
      </c>
      <c r="AW401" s="12" t="s">
        <v>115</v>
      </c>
      <c r="AX401" s="12" t="s">
        <v>152</v>
      </c>
      <c r="AY401" s="157" t="s">
        <v>194</v>
      </c>
    </row>
    <row r="402" spans="2:51" s="13" customFormat="1" ht="13.5">
      <c r="B402" s="163"/>
      <c r="D402" s="147" t="s">
        <v>209</v>
      </c>
      <c r="E402" s="164" t="s">
        <v>90</v>
      </c>
      <c r="F402" s="165" t="s">
        <v>220</v>
      </c>
      <c r="H402" s="291">
        <v>219.555</v>
      </c>
      <c r="L402" s="163"/>
      <c r="M402" s="167"/>
      <c r="N402" s="168"/>
      <c r="O402" s="168"/>
      <c r="P402" s="168"/>
      <c r="Q402" s="168"/>
      <c r="R402" s="168"/>
      <c r="S402" s="168"/>
      <c r="T402" s="169"/>
      <c r="AT402" s="170" t="s">
        <v>209</v>
      </c>
      <c r="AU402" s="170" t="s">
        <v>202</v>
      </c>
      <c r="AV402" s="13" t="s">
        <v>201</v>
      </c>
      <c r="AW402" s="13" t="s">
        <v>115</v>
      </c>
      <c r="AX402" s="13" t="s">
        <v>158</v>
      </c>
      <c r="AY402" s="170" t="s">
        <v>194</v>
      </c>
    </row>
    <row r="403" spans="2:65" s="1" customFormat="1" ht="22.5" customHeight="1">
      <c r="B403" s="135"/>
      <c r="C403" s="136">
        <v>119</v>
      </c>
      <c r="D403" s="136" t="s">
        <v>197</v>
      </c>
      <c r="E403" s="137" t="s">
        <v>624</v>
      </c>
      <c r="F403" s="138" t="s">
        <v>625</v>
      </c>
      <c r="G403" s="139" t="s">
        <v>352</v>
      </c>
      <c r="H403" s="285">
        <v>16.38</v>
      </c>
      <c r="I403" s="141"/>
      <c r="J403" s="141">
        <f>ROUND(I403*H403,2)</f>
        <v>0</v>
      </c>
      <c r="K403" s="138" t="s">
        <v>90</v>
      </c>
      <c r="L403" s="31"/>
      <c r="M403" s="142" t="s">
        <v>90</v>
      </c>
      <c r="N403" s="143" t="s">
        <v>124</v>
      </c>
      <c r="O403" s="144">
        <v>0</v>
      </c>
      <c r="P403" s="144">
        <f>O403*H403</f>
        <v>0</v>
      </c>
      <c r="Q403" s="144">
        <v>0</v>
      </c>
      <c r="R403" s="144">
        <f>Q403*H403</f>
        <v>0</v>
      </c>
      <c r="S403" s="144">
        <v>0</v>
      </c>
      <c r="T403" s="145">
        <f>S403*H403</f>
        <v>0</v>
      </c>
      <c r="AR403" s="17" t="s">
        <v>201</v>
      </c>
      <c r="AT403" s="17" t="s">
        <v>197</v>
      </c>
      <c r="AU403" s="17" t="s">
        <v>202</v>
      </c>
      <c r="AY403" s="17" t="s">
        <v>194</v>
      </c>
      <c r="BE403" s="146">
        <f>IF(N403="základní",J403,0)</f>
        <v>0</v>
      </c>
      <c r="BF403" s="146">
        <f>IF(N403="snížená",J403,0)</f>
        <v>0</v>
      </c>
      <c r="BG403" s="146">
        <f>IF(N403="zákl. přenesená",J403,0)</f>
        <v>0</v>
      </c>
      <c r="BH403" s="146">
        <f>IF(N403="sníž. přenesená",J403,0)</f>
        <v>0</v>
      </c>
      <c r="BI403" s="146">
        <f>IF(N403="nulová",J403,0)</f>
        <v>0</v>
      </c>
      <c r="BJ403" s="17" t="s">
        <v>202</v>
      </c>
      <c r="BK403" s="146">
        <f>ROUND(I403*H403,2)</f>
        <v>0</v>
      </c>
      <c r="BL403" s="17" t="s">
        <v>201</v>
      </c>
      <c r="BM403" s="17" t="s">
        <v>626</v>
      </c>
    </row>
    <row r="404" spans="2:51" s="11" customFormat="1" ht="13.5">
      <c r="B404" s="149"/>
      <c r="D404" s="150" t="s">
        <v>209</v>
      </c>
      <c r="E404" s="151" t="s">
        <v>90</v>
      </c>
      <c r="F404" s="152" t="s">
        <v>429</v>
      </c>
      <c r="H404" s="296" t="s">
        <v>90</v>
      </c>
      <c r="L404" s="149"/>
      <c r="M404" s="153"/>
      <c r="N404" s="154"/>
      <c r="O404" s="154"/>
      <c r="P404" s="154"/>
      <c r="Q404" s="154"/>
      <c r="R404" s="154"/>
      <c r="S404" s="154"/>
      <c r="T404" s="155"/>
      <c r="AT404" s="151" t="s">
        <v>209</v>
      </c>
      <c r="AU404" s="151" t="s">
        <v>202</v>
      </c>
      <c r="AV404" s="11" t="s">
        <v>158</v>
      </c>
      <c r="AW404" s="11" t="s">
        <v>115</v>
      </c>
      <c r="AX404" s="11" t="s">
        <v>152</v>
      </c>
      <c r="AY404" s="151" t="s">
        <v>194</v>
      </c>
    </row>
    <row r="405" spans="2:51" s="12" customFormat="1" ht="13.5">
      <c r="B405" s="156"/>
      <c r="D405" s="150" t="s">
        <v>209</v>
      </c>
      <c r="E405" s="157" t="s">
        <v>90</v>
      </c>
      <c r="F405" s="158" t="s">
        <v>627</v>
      </c>
      <c r="H405" s="159">
        <v>16.38</v>
      </c>
      <c r="L405" s="156"/>
      <c r="M405" s="160"/>
      <c r="N405" s="161"/>
      <c r="O405" s="161"/>
      <c r="P405" s="161"/>
      <c r="Q405" s="161"/>
      <c r="R405" s="161"/>
      <c r="S405" s="161"/>
      <c r="T405" s="162"/>
      <c r="AT405" s="157" t="s">
        <v>209</v>
      </c>
      <c r="AU405" s="157" t="s">
        <v>202</v>
      </c>
      <c r="AV405" s="12" t="s">
        <v>202</v>
      </c>
      <c r="AW405" s="12" t="s">
        <v>115</v>
      </c>
      <c r="AX405" s="12" t="s">
        <v>152</v>
      </c>
      <c r="AY405" s="157" t="s">
        <v>194</v>
      </c>
    </row>
    <row r="406" spans="2:51" s="13" customFormat="1" ht="13.5">
      <c r="B406" s="163"/>
      <c r="D406" s="147" t="s">
        <v>209</v>
      </c>
      <c r="E406" s="164" t="s">
        <v>90</v>
      </c>
      <c r="F406" s="165" t="s">
        <v>220</v>
      </c>
      <c r="H406" s="166">
        <v>16.38</v>
      </c>
      <c r="L406" s="163"/>
      <c r="M406" s="167"/>
      <c r="N406" s="168"/>
      <c r="O406" s="168"/>
      <c r="P406" s="168"/>
      <c r="Q406" s="168"/>
      <c r="R406" s="168"/>
      <c r="S406" s="168"/>
      <c r="T406" s="169"/>
      <c r="AT406" s="170" t="s">
        <v>209</v>
      </c>
      <c r="AU406" s="170" t="s">
        <v>202</v>
      </c>
      <c r="AV406" s="13" t="s">
        <v>201</v>
      </c>
      <c r="AW406" s="13" t="s">
        <v>115</v>
      </c>
      <c r="AX406" s="13" t="s">
        <v>158</v>
      </c>
      <c r="AY406" s="170" t="s">
        <v>194</v>
      </c>
    </row>
    <row r="407" spans="2:65" s="1" customFormat="1" ht="22.5" customHeight="1">
      <c r="B407" s="135"/>
      <c r="C407" s="136">
        <v>120</v>
      </c>
      <c r="D407" s="136" t="s">
        <v>197</v>
      </c>
      <c r="E407" s="137" t="s">
        <v>628</v>
      </c>
      <c r="F407" s="138" t="s">
        <v>629</v>
      </c>
      <c r="G407" s="139" t="s">
        <v>352</v>
      </c>
      <c r="H407" s="140">
        <v>36.54</v>
      </c>
      <c r="I407" s="141"/>
      <c r="J407" s="141">
        <f>ROUND(I407*H407,2)</f>
        <v>0</v>
      </c>
      <c r="K407" s="138" t="s">
        <v>90</v>
      </c>
      <c r="L407" s="31"/>
      <c r="M407" s="142" t="s">
        <v>90</v>
      </c>
      <c r="N407" s="143" t="s">
        <v>124</v>
      </c>
      <c r="O407" s="144">
        <v>0</v>
      </c>
      <c r="P407" s="144">
        <f>O407*H407</f>
        <v>0</v>
      </c>
      <c r="Q407" s="144">
        <v>0</v>
      </c>
      <c r="R407" s="144">
        <f>Q407*H407</f>
        <v>0</v>
      </c>
      <c r="S407" s="144">
        <v>0</v>
      </c>
      <c r="T407" s="145">
        <f>S407*H407</f>
        <v>0</v>
      </c>
      <c r="AR407" s="17" t="s">
        <v>201</v>
      </c>
      <c r="AT407" s="17" t="s">
        <v>197</v>
      </c>
      <c r="AU407" s="17" t="s">
        <v>202</v>
      </c>
      <c r="AY407" s="17" t="s">
        <v>194</v>
      </c>
      <c r="BE407" s="146">
        <f>IF(N407="základní",J407,0)</f>
        <v>0</v>
      </c>
      <c r="BF407" s="146">
        <f>IF(N407="snížená",J407,0)</f>
        <v>0</v>
      </c>
      <c r="BG407" s="146">
        <f>IF(N407="zákl. přenesená",J407,0)</f>
        <v>0</v>
      </c>
      <c r="BH407" s="146">
        <f>IF(N407="sníž. přenesená",J407,0)</f>
        <v>0</v>
      </c>
      <c r="BI407" s="146">
        <f>IF(N407="nulová",J407,0)</f>
        <v>0</v>
      </c>
      <c r="BJ407" s="17" t="s">
        <v>202</v>
      </c>
      <c r="BK407" s="146">
        <f>ROUND(I407*H407,2)</f>
        <v>0</v>
      </c>
      <c r="BL407" s="17" t="s">
        <v>201</v>
      </c>
      <c r="BM407" s="17" t="s">
        <v>630</v>
      </c>
    </row>
    <row r="408" spans="2:51" s="11" customFormat="1" ht="13.5">
      <c r="B408" s="149"/>
      <c r="D408" s="150" t="s">
        <v>209</v>
      </c>
      <c r="E408" s="151" t="s">
        <v>90</v>
      </c>
      <c r="F408" s="152" t="s">
        <v>429</v>
      </c>
      <c r="H408" s="151" t="s">
        <v>90</v>
      </c>
      <c r="L408" s="149"/>
      <c r="M408" s="153"/>
      <c r="N408" s="154"/>
      <c r="O408" s="154"/>
      <c r="P408" s="154"/>
      <c r="Q408" s="154"/>
      <c r="R408" s="154"/>
      <c r="S408" s="154"/>
      <c r="T408" s="155"/>
      <c r="AT408" s="151" t="s">
        <v>209</v>
      </c>
      <c r="AU408" s="151" t="s">
        <v>202</v>
      </c>
      <c r="AV408" s="11" t="s">
        <v>158</v>
      </c>
      <c r="AW408" s="11" t="s">
        <v>115</v>
      </c>
      <c r="AX408" s="11" t="s">
        <v>152</v>
      </c>
      <c r="AY408" s="151" t="s">
        <v>194</v>
      </c>
    </row>
    <row r="409" spans="2:51" s="12" customFormat="1" ht="13.5">
      <c r="B409" s="156"/>
      <c r="D409" s="150" t="s">
        <v>209</v>
      </c>
      <c r="E409" s="157" t="s">
        <v>90</v>
      </c>
      <c r="F409" s="158" t="s">
        <v>631</v>
      </c>
      <c r="H409" s="159">
        <v>36.54</v>
      </c>
      <c r="L409" s="156"/>
      <c r="M409" s="160"/>
      <c r="N409" s="161"/>
      <c r="O409" s="161"/>
      <c r="P409" s="161"/>
      <c r="Q409" s="161"/>
      <c r="R409" s="161"/>
      <c r="S409" s="161"/>
      <c r="T409" s="162"/>
      <c r="AT409" s="157" t="s">
        <v>209</v>
      </c>
      <c r="AU409" s="157" t="s">
        <v>202</v>
      </c>
      <c r="AV409" s="12" t="s">
        <v>202</v>
      </c>
      <c r="AW409" s="12" t="s">
        <v>115</v>
      </c>
      <c r="AX409" s="12" t="s">
        <v>152</v>
      </c>
      <c r="AY409" s="157" t="s">
        <v>194</v>
      </c>
    </row>
    <row r="410" spans="2:51" s="13" customFormat="1" ht="13.5">
      <c r="B410" s="163"/>
      <c r="D410" s="147" t="s">
        <v>209</v>
      </c>
      <c r="E410" s="164" t="s">
        <v>90</v>
      </c>
      <c r="F410" s="165" t="s">
        <v>220</v>
      </c>
      <c r="H410" s="166">
        <v>36.54</v>
      </c>
      <c r="L410" s="163"/>
      <c r="M410" s="167"/>
      <c r="N410" s="168"/>
      <c r="O410" s="168"/>
      <c r="P410" s="168"/>
      <c r="Q410" s="168"/>
      <c r="R410" s="168"/>
      <c r="S410" s="168"/>
      <c r="T410" s="169"/>
      <c r="AT410" s="170" t="s">
        <v>209</v>
      </c>
      <c r="AU410" s="170" t="s">
        <v>202</v>
      </c>
      <c r="AV410" s="13" t="s">
        <v>201</v>
      </c>
      <c r="AW410" s="13" t="s">
        <v>115</v>
      </c>
      <c r="AX410" s="13" t="s">
        <v>158</v>
      </c>
      <c r="AY410" s="170" t="s">
        <v>194</v>
      </c>
    </row>
    <row r="411" spans="2:65" s="1" customFormat="1" ht="31.5" customHeight="1">
      <c r="B411" s="135"/>
      <c r="C411" s="136">
        <v>121</v>
      </c>
      <c r="D411" s="136" t="s">
        <v>197</v>
      </c>
      <c r="E411" s="137" t="s">
        <v>635</v>
      </c>
      <c r="F411" s="138" t="s">
        <v>636</v>
      </c>
      <c r="G411" s="139" t="s">
        <v>352</v>
      </c>
      <c r="H411" s="140">
        <v>150.15</v>
      </c>
      <c r="I411" s="141"/>
      <c r="J411" s="141">
        <f>ROUND(I411*H411,2)</f>
        <v>0</v>
      </c>
      <c r="K411" s="138" t="s">
        <v>90</v>
      </c>
      <c r="L411" s="31"/>
      <c r="M411" s="142" t="s">
        <v>90</v>
      </c>
      <c r="N411" s="143" t="s">
        <v>124</v>
      </c>
      <c r="O411" s="144">
        <v>0</v>
      </c>
      <c r="P411" s="144">
        <f>O411*H411</f>
        <v>0</v>
      </c>
      <c r="Q411" s="144">
        <v>0</v>
      </c>
      <c r="R411" s="144">
        <f>Q411*H411</f>
        <v>0</v>
      </c>
      <c r="S411" s="144">
        <v>0</v>
      </c>
      <c r="T411" s="145">
        <f>S411*H411</f>
        <v>0</v>
      </c>
      <c r="AR411" s="17" t="s">
        <v>201</v>
      </c>
      <c r="AT411" s="17" t="s">
        <v>197</v>
      </c>
      <c r="AU411" s="17" t="s">
        <v>202</v>
      </c>
      <c r="AY411" s="17" t="s">
        <v>194</v>
      </c>
      <c r="BE411" s="146">
        <f>IF(N411="základní",J411,0)</f>
        <v>0</v>
      </c>
      <c r="BF411" s="146">
        <f>IF(N411="snížená",J411,0)</f>
        <v>0</v>
      </c>
      <c r="BG411" s="146">
        <f>IF(N411="zákl. přenesená",J411,0)</f>
        <v>0</v>
      </c>
      <c r="BH411" s="146">
        <f>IF(N411="sníž. přenesená",J411,0)</f>
        <v>0</v>
      </c>
      <c r="BI411" s="146">
        <f>IF(N411="nulová",J411,0)</f>
        <v>0</v>
      </c>
      <c r="BJ411" s="17" t="s">
        <v>202</v>
      </c>
      <c r="BK411" s="146">
        <f>ROUND(I411*H411,2)</f>
        <v>0</v>
      </c>
      <c r="BL411" s="17" t="s">
        <v>201</v>
      </c>
      <c r="BM411" s="17" t="s">
        <v>637</v>
      </c>
    </row>
    <row r="412" spans="2:51" s="11" customFormat="1" ht="13.5">
      <c r="B412" s="149"/>
      <c r="D412" s="150" t="s">
        <v>209</v>
      </c>
      <c r="E412" s="151" t="s">
        <v>90</v>
      </c>
      <c r="F412" s="152" t="s">
        <v>429</v>
      </c>
      <c r="H412" s="151" t="s">
        <v>90</v>
      </c>
      <c r="L412" s="149"/>
      <c r="M412" s="153"/>
      <c r="N412" s="154"/>
      <c r="O412" s="154"/>
      <c r="P412" s="154"/>
      <c r="Q412" s="154"/>
      <c r="R412" s="154"/>
      <c r="S412" s="154"/>
      <c r="T412" s="155"/>
      <c r="AT412" s="151" t="s">
        <v>209</v>
      </c>
      <c r="AU412" s="151" t="s">
        <v>202</v>
      </c>
      <c r="AV412" s="11" t="s">
        <v>158</v>
      </c>
      <c r="AW412" s="11" t="s">
        <v>115</v>
      </c>
      <c r="AX412" s="11" t="s">
        <v>152</v>
      </c>
      <c r="AY412" s="151" t="s">
        <v>194</v>
      </c>
    </row>
    <row r="413" spans="2:51" s="12" customFormat="1" ht="13.5">
      <c r="B413" s="156"/>
      <c r="D413" s="150" t="s">
        <v>209</v>
      </c>
      <c r="E413" s="157" t="s">
        <v>90</v>
      </c>
      <c r="F413" s="158" t="s">
        <v>638</v>
      </c>
      <c r="H413" s="159">
        <v>150.15</v>
      </c>
      <c r="L413" s="156"/>
      <c r="M413" s="160"/>
      <c r="N413" s="161"/>
      <c r="O413" s="161"/>
      <c r="P413" s="161"/>
      <c r="Q413" s="161"/>
      <c r="R413" s="161"/>
      <c r="S413" s="161"/>
      <c r="T413" s="162"/>
      <c r="AT413" s="157" t="s">
        <v>209</v>
      </c>
      <c r="AU413" s="157" t="s">
        <v>202</v>
      </c>
      <c r="AV413" s="12" t="s">
        <v>202</v>
      </c>
      <c r="AW413" s="12" t="s">
        <v>115</v>
      </c>
      <c r="AX413" s="12" t="s">
        <v>152</v>
      </c>
      <c r="AY413" s="157" t="s">
        <v>194</v>
      </c>
    </row>
    <row r="414" spans="2:51" s="13" customFormat="1" ht="13.5">
      <c r="B414" s="163"/>
      <c r="D414" s="147" t="s">
        <v>209</v>
      </c>
      <c r="E414" s="164" t="s">
        <v>90</v>
      </c>
      <c r="F414" s="165" t="s">
        <v>220</v>
      </c>
      <c r="H414" s="166">
        <v>150.15</v>
      </c>
      <c r="L414" s="163"/>
      <c r="M414" s="167"/>
      <c r="N414" s="168"/>
      <c r="O414" s="168"/>
      <c r="P414" s="168"/>
      <c r="Q414" s="168"/>
      <c r="R414" s="168"/>
      <c r="S414" s="168"/>
      <c r="T414" s="169"/>
      <c r="AT414" s="170" t="s">
        <v>209</v>
      </c>
      <c r="AU414" s="170" t="s">
        <v>202</v>
      </c>
      <c r="AV414" s="13" t="s">
        <v>201</v>
      </c>
      <c r="AW414" s="13" t="s">
        <v>115</v>
      </c>
      <c r="AX414" s="13" t="s">
        <v>158</v>
      </c>
      <c r="AY414" s="170" t="s">
        <v>194</v>
      </c>
    </row>
    <row r="415" spans="2:65" s="1" customFormat="1" ht="22.5" customHeight="1">
      <c r="B415" s="135"/>
      <c r="C415" s="136">
        <v>122</v>
      </c>
      <c r="D415" s="136" t="s">
        <v>197</v>
      </c>
      <c r="E415" s="137" t="s">
        <v>639</v>
      </c>
      <c r="F415" s="138" t="s">
        <v>640</v>
      </c>
      <c r="G415" s="139" t="s">
        <v>352</v>
      </c>
      <c r="H415" s="140">
        <v>48.72</v>
      </c>
      <c r="I415" s="141"/>
      <c r="J415" s="141">
        <f>ROUND(I415*H415,2)</f>
        <v>0</v>
      </c>
      <c r="K415" s="138" t="s">
        <v>90</v>
      </c>
      <c r="L415" s="31"/>
      <c r="M415" s="142" t="s">
        <v>90</v>
      </c>
      <c r="N415" s="143" t="s">
        <v>124</v>
      </c>
      <c r="O415" s="144">
        <v>0</v>
      </c>
      <c r="P415" s="144">
        <f>O415*H415</f>
        <v>0</v>
      </c>
      <c r="Q415" s="144">
        <v>0</v>
      </c>
      <c r="R415" s="144">
        <f>Q415*H415</f>
        <v>0</v>
      </c>
      <c r="S415" s="144">
        <v>0</v>
      </c>
      <c r="T415" s="145">
        <f>S415*H415</f>
        <v>0</v>
      </c>
      <c r="AR415" s="17" t="s">
        <v>201</v>
      </c>
      <c r="AT415" s="17" t="s">
        <v>197</v>
      </c>
      <c r="AU415" s="17" t="s">
        <v>202</v>
      </c>
      <c r="AY415" s="17" t="s">
        <v>194</v>
      </c>
      <c r="BE415" s="146">
        <f>IF(N415="základní",J415,0)</f>
        <v>0</v>
      </c>
      <c r="BF415" s="146">
        <f>IF(N415="snížená",J415,0)</f>
        <v>0</v>
      </c>
      <c r="BG415" s="146">
        <f>IF(N415="zákl. přenesená",J415,0)</f>
        <v>0</v>
      </c>
      <c r="BH415" s="146">
        <f>IF(N415="sníž. přenesená",J415,0)</f>
        <v>0</v>
      </c>
      <c r="BI415" s="146">
        <f>IF(N415="nulová",J415,0)</f>
        <v>0</v>
      </c>
      <c r="BJ415" s="17" t="s">
        <v>202</v>
      </c>
      <c r="BK415" s="146">
        <f>ROUND(I415*H415,2)</f>
        <v>0</v>
      </c>
      <c r="BL415" s="17" t="s">
        <v>201</v>
      </c>
      <c r="BM415" s="17" t="s">
        <v>641</v>
      </c>
    </row>
    <row r="416" spans="2:51" s="11" customFormat="1" ht="13.5">
      <c r="B416" s="149"/>
      <c r="D416" s="150" t="s">
        <v>209</v>
      </c>
      <c r="E416" s="151" t="s">
        <v>90</v>
      </c>
      <c r="F416" s="152" t="s">
        <v>429</v>
      </c>
      <c r="H416" s="151" t="s">
        <v>90</v>
      </c>
      <c r="L416" s="149"/>
      <c r="M416" s="153"/>
      <c r="N416" s="154"/>
      <c r="O416" s="154"/>
      <c r="P416" s="154"/>
      <c r="Q416" s="154"/>
      <c r="R416" s="154"/>
      <c r="S416" s="154"/>
      <c r="T416" s="155"/>
      <c r="AT416" s="151" t="s">
        <v>209</v>
      </c>
      <c r="AU416" s="151" t="s">
        <v>202</v>
      </c>
      <c r="AV416" s="11" t="s">
        <v>158</v>
      </c>
      <c r="AW416" s="11" t="s">
        <v>115</v>
      </c>
      <c r="AX416" s="11" t="s">
        <v>152</v>
      </c>
      <c r="AY416" s="151" t="s">
        <v>194</v>
      </c>
    </row>
    <row r="417" spans="2:51" s="12" customFormat="1" ht="13.5">
      <c r="B417" s="156"/>
      <c r="D417" s="150" t="s">
        <v>209</v>
      </c>
      <c r="E417" s="157" t="s">
        <v>90</v>
      </c>
      <c r="F417" s="158" t="s">
        <v>642</v>
      </c>
      <c r="H417" s="159">
        <v>48.72</v>
      </c>
      <c r="L417" s="156"/>
      <c r="M417" s="160"/>
      <c r="N417" s="161"/>
      <c r="O417" s="161"/>
      <c r="P417" s="161"/>
      <c r="Q417" s="161"/>
      <c r="R417" s="161"/>
      <c r="S417" s="161"/>
      <c r="T417" s="162"/>
      <c r="AT417" s="157" t="s">
        <v>209</v>
      </c>
      <c r="AU417" s="157" t="s">
        <v>202</v>
      </c>
      <c r="AV417" s="12" t="s">
        <v>202</v>
      </c>
      <c r="AW417" s="12" t="s">
        <v>115</v>
      </c>
      <c r="AX417" s="12" t="s">
        <v>152</v>
      </c>
      <c r="AY417" s="157" t="s">
        <v>194</v>
      </c>
    </row>
    <row r="418" spans="2:51" s="13" customFormat="1" ht="13.5">
      <c r="B418" s="163"/>
      <c r="D418" s="147" t="s">
        <v>209</v>
      </c>
      <c r="E418" s="164" t="s">
        <v>90</v>
      </c>
      <c r="F418" s="165" t="s">
        <v>220</v>
      </c>
      <c r="H418" s="166">
        <v>48.72</v>
      </c>
      <c r="L418" s="163"/>
      <c r="M418" s="167"/>
      <c r="N418" s="168"/>
      <c r="O418" s="168"/>
      <c r="P418" s="168"/>
      <c r="Q418" s="168"/>
      <c r="R418" s="168"/>
      <c r="S418" s="168"/>
      <c r="T418" s="169"/>
      <c r="AT418" s="170" t="s">
        <v>209</v>
      </c>
      <c r="AU418" s="170" t="s">
        <v>202</v>
      </c>
      <c r="AV418" s="13" t="s">
        <v>201</v>
      </c>
      <c r="AW418" s="13" t="s">
        <v>115</v>
      </c>
      <c r="AX418" s="13" t="s">
        <v>158</v>
      </c>
      <c r="AY418" s="170" t="s">
        <v>194</v>
      </c>
    </row>
    <row r="419" spans="2:65" s="1" customFormat="1" ht="22.5" customHeight="1">
      <c r="B419" s="135"/>
      <c r="C419" s="136">
        <v>123</v>
      </c>
      <c r="D419" s="136" t="s">
        <v>197</v>
      </c>
      <c r="E419" s="137" t="s">
        <v>643</v>
      </c>
      <c r="F419" s="138" t="s">
        <v>644</v>
      </c>
      <c r="G419" s="139" t="s">
        <v>459</v>
      </c>
      <c r="H419" s="140">
        <v>9</v>
      </c>
      <c r="I419" s="141"/>
      <c r="J419" s="141">
        <f>ROUND(I419*H419,2)</f>
        <v>0</v>
      </c>
      <c r="K419" s="138" t="s">
        <v>90</v>
      </c>
      <c r="L419" s="31"/>
      <c r="M419" s="142" t="s">
        <v>90</v>
      </c>
      <c r="N419" s="143" t="s">
        <v>124</v>
      </c>
      <c r="O419" s="144">
        <v>0</v>
      </c>
      <c r="P419" s="144">
        <f>O419*H419</f>
        <v>0</v>
      </c>
      <c r="Q419" s="144">
        <v>0</v>
      </c>
      <c r="R419" s="144">
        <f>Q419*H419</f>
        <v>0</v>
      </c>
      <c r="S419" s="144">
        <v>0</v>
      </c>
      <c r="T419" s="145">
        <f>S419*H419</f>
        <v>0</v>
      </c>
      <c r="AR419" s="17" t="s">
        <v>201</v>
      </c>
      <c r="AT419" s="17" t="s">
        <v>197</v>
      </c>
      <c r="AU419" s="17" t="s">
        <v>202</v>
      </c>
      <c r="AY419" s="17" t="s">
        <v>194</v>
      </c>
      <c r="BE419" s="146">
        <f>IF(N419="základní",J419,0)</f>
        <v>0</v>
      </c>
      <c r="BF419" s="146">
        <f>IF(N419="snížená",J419,0)</f>
        <v>0</v>
      </c>
      <c r="BG419" s="146">
        <f>IF(N419="zákl. přenesená",J419,0)</f>
        <v>0</v>
      </c>
      <c r="BH419" s="146">
        <f>IF(N419="sníž. přenesená",J419,0)</f>
        <v>0</v>
      </c>
      <c r="BI419" s="146">
        <f>IF(N419="nulová",J419,0)</f>
        <v>0</v>
      </c>
      <c r="BJ419" s="17" t="s">
        <v>202</v>
      </c>
      <c r="BK419" s="146">
        <f>ROUND(I419*H419,2)</f>
        <v>0</v>
      </c>
      <c r="BL419" s="17" t="s">
        <v>201</v>
      </c>
      <c r="BM419" s="17" t="s">
        <v>645</v>
      </c>
    </row>
    <row r="420" spans="2:65" s="1" customFormat="1" ht="22.5" customHeight="1">
      <c r="B420" s="135"/>
      <c r="C420" s="136">
        <v>124</v>
      </c>
      <c r="D420" s="136" t="s">
        <v>197</v>
      </c>
      <c r="E420" s="137" t="s">
        <v>646</v>
      </c>
      <c r="F420" s="138" t="s">
        <v>647</v>
      </c>
      <c r="G420" s="139" t="s">
        <v>352</v>
      </c>
      <c r="H420" s="285">
        <v>68.4</v>
      </c>
      <c r="I420" s="141"/>
      <c r="J420" s="141">
        <f>ROUND(I420*H420,2)</f>
        <v>0</v>
      </c>
      <c r="K420" s="138" t="s">
        <v>90</v>
      </c>
      <c r="L420" s="31"/>
      <c r="M420" s="142" t="s">
        <v>90</v>
      </c>
      <c r="N420" s="143" t="s">
        <v>124</v>
      </c>
      <c r="O420" s="144">
        <v>0</v>
      </c>
      <c r="P420" s="144">
        <f>O420*H420</f>
        <v>0</v>
      </c>
      <c r="Q420" s="144">
        <v>0</v>
      </c>
      <c r="R420" s="144">
        <f>Q420*H420</f>
        <v>0</v>
      </c>
      <c r="S420" s="144">
        <v>0</v>
      </c>
      <c r="T420" s="145">
        <f>S420*H420</f>
        <v>0</v>
      </c>
      <c r="AR420" s="17" t="s">
        <v>201</v>
      </c>
      <c r="AT420" s="17" t="s">
        <v>197</v>
      </c>
      <c r="AU420" s="17" t="s">
        <v>202</v>
      </c>
      <c r="AY420" s="17" t="s">
        <v>194</v>
      </c>
      <c r="BE420" s="146">
        <f>IF(N420="základní",J420,0)</f>
        <v>0</v>
      </c>
      <c r="BF420" s="146">
        <f>IF(N420="snížená",J420,0)</f>
        <v>0</v>
      </c>
      <c r="BG420" s="146">
        <f>IF(N420="zákl. přenesená",J420,0)</f>
        <v>0</v>
      </c>
      <c r="BH420" s="146">
        <f>IF(N420="sníž. přenesená",J420,0)</f>
        <v>0</v>
      </c>
      <c r="BI420" s="146">
        <f>IF(N420="nulová",J420,0)</f>
        <v>0</v>
      </c>
      <c r="BJ420" s="17" t="s">
        <v>202</v>
      </c>
      <c r="BK420" s="146">
        <f>ROUND(I420*H420,2)</f>
        <v>0</v>
      </c>
      <c r="BL420" s="17" t="s">
        <v>201</v>
      </c>
      <c r="BM420" s="17" t="s">
        <v>648</v>
      </c>
    </row>
    <row r="421" spans="2:51" s="12" customFormat="1" ht="13.5">
      <c r="B421" s="156"/>
      <c r="D421" s="150" t="s">
        <v>209</v>
      </c>
      <c r="E421" s="157" t="s">
        <v>90</v>
      </c>
      <c r="F421" s="158" t="s">
        <v>649</v>
      </c>
      <c r="H421" s="288">
        <v>68.4</v>
      </c>
      <c r="L421" s="156"/>
      <c r="M421" s="160"/>
      <c r="N421" s="161"/>
      <c r="O421" s="161"/>
      <c r="P421" s="161"/>
      <c r="Q421" s="161"/>
      <c r="R421" s="161"/>
      <c r="S421" s="161"/>
      <c r="T421" s="162"/>
      <c r="AT421" s="157" t="s">
        <v>209</v>
      </c>
      <c r="AU421" s="157" t="s">
        <v>202</v>
      </c>
      <c r="AV421" s="12" t="s">
        <v>202</v>
      </c>
      <c r="AW421" s="12" t="s">
        <v>115</v>
      </c>
      <c r="AX421" s="12" t="s">
        <v>152</v>
      </c>
      <c r="AY421" s="157" t="s">
        <v>194</v>
      </c>
    </row>
    <row r="422" spans="2:51" s="13" customFormat="1" ht="13.5">
      <c r="B422" s="163"/>
      <c r="D422" s="147" t="s">
        <v>209</v>
      </c>
      <c r="E422" s="164" t="s">
        <v>90</v>
      </c>
      <c r="F422" s="165" t="s">
        <v>220</v>
      </c>
      <c r="H422" s="291">
        <v>68.4</v>
      </c>
      <c r="L422" s="163"/>
      <c r="M422" s="167"/>
      <c r="N422" s="168"/>
      <c r="O422" s="168"/>
      <c r="P422" s="168"/>
      <c r="Q422" s="168"/>
      <c r="R422" s="168"/>
      <c r="S422" s="168"/>
      <c r="T422" s="169"/>
      <c r="AT422" s="170" t="s">
        <v>209</v>
      </c>
      <c r="AU422" s="170" t="s">
        <v>202</v>
      </c>
      <c r="AV422" s="13" t="s">
        <v>201</v>
      </c>
      <c r="AW422" s="13" t="s">
        <v>115</v>
      </c>
      <c r="AX422" s="13" t="s">
        <v>158</v>
      </c>
      <c r="AY422" s="170" t="s">
        <v>194</v>
      </c>
    </row>
    <row r="423" spans="2:65" s="1" customFormat="1" ht="22.5" customHeight="1">
      <c r="B423" s="135"/>
      <c r="C423" s="136">
        <v>125</v>
      </c>
      <c r="D423" s="136" t="s">
        <v>197</v>
      </c>
      <c r="E423" s="137" t="s">
        <v>650</v>
      </c>
      <c r="F423" s="138" t="s">
        <v>651</v>
      </c>
      <c r="G423" s="139" t="s">
        <v>566</v>
      </c>
      <c r="H423" s="285">
        <v>3286.3</v>
      </c>
      <c r="I423" s="141"/>
      <c r="J423" s="141">
        <f>ROUND(I423*H423,2)</f>
        <v>0</v>
      </c>
      <c r="K423" s="138" t="s">
        <v>317</v>
      </c>
      <c r="L423" s="31"/>
      <c r="M423" s="142" t="s">
        <v>90</v>
      </c>
      <c r="N423" s="143" t="s">
        <v>124</v>
      </c>
      <c r="O423" s="144">
        <v>0</v>
      </c>
      <c r="P423" s="144">
        <f>O423*H423</f>
        <v>0</v>
      </c>
      <c r="Q423" s="144">
        <v>0</v>
      </c>
      <c r="R423" s="144">
        <f>Q423*H423</f>
        <v>0</v>
      </c>
      <c r="S423" s="144">
        <v>0</v>
      </c>
      <c r="T423" s="145">
        <f>S423*H423</f>
        <v>0</v>
      </c>
      <c r="AR423" s="17" t="s">
        <v>275</v>
      </c>
      <c r="AT423" s="17" t="s">
        <v>197</v>
      </c>
      <c r="AU423" s="17" t="s">
        <v>202</v>
      </c>
      <c r="AY423" s="17" t="s">
        <v>194</v>
      </c>
      <c r="BE423" s="146">
        <f>IF(N423="základní",J423,0)</f>
        <v>0</v>
      </c>
      <c r="BF423" s="146">
        <f>IF(N423="snížená",J423,0)</f>
        <v>0</v>
      </c>
      <c r="BG423" s="146">
        <f>IF(N423="zákl. přenesená",J423,0)</f>
        <v>0</v>
      </c>
      <c r="BH423" s="146">
        <f>IF(N423="sníž. přenesená",J423,0)</f>
        <v>0</v>
      </c>
      <c r="BI423" s="146">
        <f>IF(N423="nulová",J423,0)</f>
        <v>0</v>
      </c>
      <c r="BJ423" s="17" t="s">
        <v>202</v>
      </c>
      <c r="BK423" s="146">
        <f>ROUND(I423*H423,2)</f>
        <v>0</v>
      </c>
      <c r="BL423" s="17" t="s">
        <v>275</v>
      </c>
      <c r="BM423" s="17" t="s">
        <v>652</v>
      </c>
    </row>
    <row r="424" spans="2:65" s="1" customFormat="1" ht="22.5" customHeight="1">
      <c r="B424" s="135"/>
      <c r="C424" s="136">
        <v>126</v>
      </c>
      <c r="D424" s="136" t="s">
        <v>197</v>
      </c>
      <c r="E424" s="137" t="s">
        <v>612</v>
      </c>
      <c r="F424" s="138" t="s">
        <v>613</v>
      </c>
      <c r="G424" s="139" t="s">
        <v>352</v>
      </c>
      <c r="H424" s="140">
        <v>18</v>
      </c>
      <c r="I424" s="141"/>
      <c r="J424" s="141">
        <f>I424*H424</f>
        <v>0</v>
      </c>
      <c r="K424" s="138" t="s">
        <v>317</v>
      </c>
      <c r="L424" s="31"/>
      <c r="M424" s="142" t="s">
        <v>90</v>
      </c>
      <c r="N424" s="143" t="s">
        <v>124</v>
      </c>
      <c r="O424" s="144">
        <v>0.179</v>
      </c>
      <c r="P424" s="144">
        <f>O424*H424</f>
        <v>3.222</v>
      </c>
      <c r="Q424" s="144">
        <v>0</v>
      </c>
      <c r="R424" s="144">
        <f>Q424*H424</f>
        <v>0</v>
      </c>
      <c r="S424" s="144">
        <v>0.00175</v>
      </c>
      <c r="T424" s="145">
        <f>S424*H424</f>
        <v>0.0315</v>
      </c>
      <c r="AR424" s="17" t="s">
        <v>275</v>
      </c>
      <c r="AT424" s="17" t="s">
        <v>197</v>
      </c>
      <c r="AU424" s="17" t="s">
        <v>202</v>
      </c>
      <c r="AY424" s="17" t="s">
        <v>194</v>
      </c>
      <c r="BE424" s="146">
        <f>IF(N424="základní",J424,0)</f>
        <v>0</v>
      </c>
      <c r="BF424" s="146">
        <f>IF(N424="snížená",J424,0)</f>
        <v>0</v>
      </c>
      <c r="BG424" s="146">
        <f>IF(N424="zákl. přenesená",J424,0)</f>
        <v>0</v>
      </c>
      <c r="BH424" s="146">
        <f>IF(N424="sníž. přenesená",J424,0)</f>
        <v>0</v>
      </c>
      <c r="BI424" s="146">
        <f>IF(N424="nulová",J424,0)</f>
        <v>0</v>
      </c>
      <c r="BJ424" s="17" t="s">
        <v>202</v>
      </c>
      <c r="BK424" s="146">
        <f>ROUND(I424*H424,2)</f>
        <v>0</v>
      </c>
      <c r="BL424" s="17" t="s">
        <v>275</v>
      </c>
      <c r="BM424" s="17" t="s">
        <v>614</v>
      </c>
    </row>
    <row r="425" spans="2:47" s="1" customFormat="1" ht="27">
      <c r="B425" s="31"/>
      <c r="D425" s="150" t="s">
        <v>204</v>
      </c>
      <c r="F425" s="171" t="s">
        <v>961</v>
      </c>
      <c r="L425" s="31"/>
      <c r="M425" s="59"/>
      <c r="N425" s="32"/>
      <c r="O425" s="32"/>
      <c r="P425" s="32"/>
      <c r="Q425" s="32"/>
      <c r="R425" s="32"/>
      <c r="S425" s="32"/>
      <c r="T425" s="60"/>
      <c r="AT425" s="17" t="s">
        <v>204</v>
      </c>
      <c r="AU425" s="17" t="s">
        <v>202</v>
      </c>
    </row>
    <row r="426" spans="2:51" s="12" customFormat="1" ht="13.5">
      <c r="B426" s="156"/>
      <c r="D426" s="150" t="s">
        <v>209</v>
      </c>
      <c r="E426" s="157" t="s">
        <v>90</v>
      </c>
      <c r="F426" s="158" t="s">
        <v>839</v>
      </c>
      <c r="H426" s="159">
        <v>18</v>
      </c>
      <c r="L426" s="156"/>
      <c r="M426" s="160"/>
      <c r="N426" s="161"/>
      <c r="O426" s="161"/>
      <c r="P426" s="161"/>
      <c r="Q426" s="161"/>
      <c r="R426" s="161"/>
      <c r="S426" s="161"/>
      <c r="T426" s="162"/>
      <c r="AT426" s="157" t="s">
        <v>209</v>
      </c>
      <c r="AU426" s="157" t="s">
        <v>202</v>
      </c>
      <c r="AV426" s="12" t="s">
        <v>202</v>
      </c>
      <c r="AW426" s="12" t="s">
        <v>115</v>
      </c>
      <c r="AX426" s="12" t="s">
        <v>152</v>
      </c>
      <c r="AY426" s="157" t="s">
        <v>194</v>
      </c>
    </row>
    <row r="427" spans="2:51" s="13" customFormat="1" ht="13.5">
      <c r="B427" s="163"/>
      <c r="D427" s="147" t="s">
        <v>209</v>
      </c>
      <c r="E427" s="164" t="s">
        <v>90</v>
      </c>
      <c r="F427" s="165" t="s">
        <v>220</v>
      </c>
      <c r="H427" s="166">
        <v>18</v>
      </c>
      <c r="L427" s="163"/>
      <c r="M427" s="167"/>
      <c r="N427" s="168"/>
      <c r="O427" s="168"/>
      <c r="P427" s="168"/>
      <c r="Q427" s="168"/>
      <c r="R427" s="168"/>
      <c r="S427" s="168"/>
      <c r="T427" s="169"/>
      <c r="AT427" s="170" t="s">
        <v>209</v>
      </c>
      <c r="AU427" s="170" t="s">
        <v>202</v>
      </c>
      <c r="AV427" s="13" t="s">
        <v>201</v>
      </c>
      <c r="AW427" s="13" t="s">
        <v>115</v>
      </c>
      <c r="AX427" s="13" t="s">
        <v>158</v>
      </c>
      <c r="AY427" s="170" t="s">
        <v>194</v>
      </c>
    </row>
    <row r="428" spans="2:65" s="1" customFormat="1" ht="22.5" customHeight="1">
      <c r="B428" s="135"/>
      <c r="C428" s="136">
        <v>127</v>
      </c>
      <c r="D428" s="136" t="s">
        <v>197</v>
      </c>
      <c r="E428" s="137" t="s">
        <v>840</v>
      </c>
      <c r="F428" s="138" t="s">
        <v>841</v>
      </c>
      <c r="G428" s="139" t="s">
        <v>352</v>
      </c>
      <c r="H428" s="140">
        <v>15.12</v>
      </c>
      <c r="I428" s="141"/>
      <c r="J428" s="141">
        <f>I428*H428</f>
        <v>0</v>
      </c>
      <c r="K428" s="138" t="s">
        <v>90</v>
      </c>
      <c r="L428" s="31"/>
      <c r="M428" s="142" t="s">
        <v>90</v>
      </c>
      <c r="N428" s="143" t="s">
        <v>124</v>
      </c>
      <c r="O428" s="144">
        <v>0</v>
      </c>
      <c r="P428" s="144">
        <f>O428*H428</f>
        <v>0</v>
      </c>
      <c r="Q428" s="144">
        <v>0</v>
      </c>
      <c r="R428" s="144">
        <f>Q428*H428</f>
        <v>0</v>
      </c>
      <c r="S428" s="144">
        <v>0</v>
      </c>
      <c r="T428" s="145">
        <f>S428*H428</f>
        <v>0</v>
      </c>
      <c r="AR428" s="17" t="s">
        <v>201</v>
      </c>
      <c r="AT428" s="17" t="s">
        <v>197</v>
      </c>
      <c r="AU428" s="17" t="s">
        <v>202</v>
      </c>
      <c r="AY428" s="17" t="s">
        <v>194</v>
      </c>
      <c r="BE428" s="146">
        <f>IF(N428="základní",J428,0)</f>
        <v>0</v>
      </c>
      <c r="BF428" s="146">
        <f>IF(N428="snížená",J428,0)</f>
        <v>0</v>
      </c>
      <c r="BG428" s="146">
        <f>IF(N428="zákl. přenesená",J428,0)</f>
        <v>0</v>
      </c>
      <c r="BH428" s="146">
        <f>IF(N428="sníž. přenesená",J428,0)</f>
        <v>0</v>
      </c>
      <c r="BI428" s="146">
        <f>IF(N428="nulová",J428,0)</f>
        <v>0</v>
      </c>
      <c r="BJ428" s="17" t="s">
        <v>202</v>
      </c>
      <c r="BK428" s="146">
        <f>ROUND(I428*H428,2)</f>
        <v>0</v>
      </c>
      <c r="BL428" s="17" t="s">
        <v>201</v>
      </c>
      <c r="BM428" s="17" t="s">
        <v>842</v>
      </c>
    </row>
    <row r="429" spans="2:51" s="11" customFormat="1" ht="13.5">
      <c r="B429" s="149"/>
      <c r="D429" s="150" t="s">
        <v>209</v>
      </c>
      <c r="E429" s="151" t="s">
        <v>90</v>
      </c>
      <c r="F429" s="152" t="s">
        <v>429</v>
      </c>
      <c r="H429" s="151" t="s">
        <v>90</v>
      </c>
      <c r="L429" s="149"/>
      <c r="M429" s="153"/>
      <c r="N429" s="154"/>
      <c r="O429" s="154"/>
      <c r="P429" s="154"/>
      <c r="Q429" s="154"/>
      <c r="R429" s="154"/>
      <c r="S429" s="154"/>
      <c r="T429" s="155"/>
      <c r="AT429" s="151" t="s">
        <v>209</v>
      </c>
      <c r="AU429" s="151" t="s">
        <v>202</v>
      </c>
      <c r="AV429" s="11" t="s">
        <v>158</v>
      </c>
      <c r="AW429" s="11" t="s">
        <v>115</v>
      </c>
      <c r="AX429" s="11" t="s">
        <v>152</v>
      </c>
      <c r="AY429" s="151" t="s">
        <v>194</v>
      </c>
    </row>
    <row r="430" spans="2:51" s="12" customFormat="1" ht="13.5">
      <c r="B430" s="156"/>
      <c r="D430" s="150" t="s">
        <v>209</v>
      </c>
      <c r="E430" s="157" t="s">
        <v>90</v>
      </c>
      <c r="F430" s="158" t="s">
        <v>843</v>
      </c>
      <c r="H430" s="159">
        <v>15.12</v>
      </c>
      <c r="L430" s="156"/>
      <c r="M430" s="160"/>
      <c r="N430" s="161"/>
      <c r="O430" s="161"/>
      <c r="P430" s="161"/>
      <c r="Q430" s="161"/>
      <c r="R430" s="161"/>
      <c r="S430" s="161"/>
      <c r="T430" s="162"/>
      <c r="AT430" s="157" t="s">
        <v>209</v>
      </c>
      <c r="AU430" s="157" t="s">
        <v>202</v>
      </c>
      <c r="AV430" s="12" t="s">
        <v>202</v>
      </c>
      <c r="AW430" s="12" t="s">
        <v>115</v>
      </c>
      <c r="AX430" s="12" t="s">
        <v>152</v>
      </c>
      <c r="AY430" s="157" t="s">
        <v>194</v>
      </c>
    </row>
    <row r="431" spans="2:51" s="13" customFormat="1" ht="13.5">
      <c r="B431" s="163"/>
      <c r="C431" s="290"/>
      <c r="D431" s="297" t="s">
        <v>209</v>
      </c>
      <c r="E431" s="319" t="s">
        <v>90</v>
      </c>
      <c r="F431" s="289" t="s">
        <v>220</v>
      </c>
      <c r="G431" s="290"/>
      <c r="H431" s="291">
        <v>15.12</v>
      </c>
      <c r="I431" s="290"/>
      <c r="J431" s="290"/>
      <c r="K431" s="290"/>
      <c r="L431" s="163"/>
      <c r="M431" s="167"/>
      <c r="N431" s="168"/>
      <c r="O431" s="168"/>
      <c r="P431" s="168"/>
      <c r="Q431" s="168"/>
      <c r="R431" s="168"/>
      <c r="S431" s="168"/>
      <c r="T431" s="169"/>
      <c r="AT431" s="170" t="s">
        <v>209</v>
      </c>
      <c r="AU431" s="170" t="s">
        <v>202</v>
      </c>
      <c r="AV431" s="13" t="s">
        <v>201</v>
      </c>
      <c r="AW431" s="13" t="s">
        <v>115</v>
      </c>
      <c r="AX431" s="13" t="s">
        <v>158</v>
      </c>
      <c r="AY431" s="170" t="s">
        <v>194</v>
      </c>
    </row>
    <row r="432" spans="2:65" s="1" customFormat="1" ht="22.5" customHeight="1">
      <c r="B432" s="135"/>
      <c r="C432" s="320">
        <v>128</v>
      </c>
      <c r="D432" s="320" t="s">
        <v>197</v>
      </c>
      <c r="E432" s="321" t="s">
        <v>632</v>
      </c>
      <c r="F432" s="283" t="s">
        <v>747</v>
      </c>
      <c r="G432" s="284" t="s">
        <v>352</v>
      </c>
      <c r="H432" s="285">
        <v>28.98</v>
      </c>
      <c r="I432" s="322"/>
      <c r="J432" s="141">
        <f>I432*H432</f>
        <v>0</v>
      </c>
      <c r="K432" s="283" t="s">
        <v>90</v>
      </c>
      <c r="L432" s="31"/>
      <c r="M432" s="142" t="s">
        <v>90</v>
      </c>
      <c r="N432" s="143" t="s">
        <v>124</v>
      </c>
      <c r="O432" s="144">
        <v>0</v>
      </c>
      <c r="P432" s="144">
        <f>O432*H432</f>
        <v>0</v>
      </c>
      <c r="Q432" s="144">
        <v>0</v>
      </c>
      <c r="R432" s="144">
        <f>Q432*H432</f>
        <v>0</v>
      </c>
      <c r="S432" s="144">
        <v>0</v>
      </c>
      <c r="T432" s="145">
        <f>S432*H432</f>
        <v>0</v>
      </c>
      <c r="AR432" s="17" t="s">
        <v>201</v>
      </c>
      <c r="AT432" s="17" t="s">
        <v>197</v>
      </c>
      <c r="AU432" s="17" t="s">
        <v>202</v>
      </c>
      <c r="AY432" s="17" t="s">
        <v>194</v>
      </c>
      <c r="BE432" s="146">
        <f>IF(N432="základní",J432,0)</f>
        <v>0</v>
      </c>
      <c r="BF432" s="146">
        <f>IF(N432="snížená",J432,0)</f>
        <v>0</v>
      </c>
      <c r="BG432" s="146">
        <f>IF(N432="zákl. přenesená",J432,0)</f>
        <v>0</v>
      </c>
      <c r="BH432" s="146">
        <f>IF(N432="sníž. přenesená",J432,0)</f>
        <v>0</v>
      </c>
      <c r="BI432" s="146">
        <f>IF(N432="nulová",J432,0)</f>
        <v>0</v>
      </c>
      <c r="BJ432" s="17" t="s">
        <v>202</v>
      </c>
      <c r="BK432" s="146">
        <f>ROUND(I432*H432,2)</f>
        <v>0</v>
      </c>
      <c r="BL432" s="17" t="s">
        <v>201</v>
      </c>
      <c r="BM432" s="17" t="s">
        <v>633</v>
      </c>
    </row>
    <row r="433" spans="2:51" s="11" customFormat="1" ht="13.5">
      <c r="B433" s="149"/>
      <c r="C433" s="311"/>
      <c r="D433" s="323" t="s">
        <v>209</v>
      </c>
      <c r="E433" s="296" t="s">
        <v>90</v>
      </c>
      <c r="F433" s="310" t="s">
        <v>429</v>
      </c>
      <c r="G433" s="311"/>
      <c r="H433" s="296" t="s">
        <v>90</v>
      </c>
      <c r="I433" s="311"/>
      <c r="J433" s="311"/>
      <c r="K433" s="311"/>
      <c r="L433" s="149"/>
      <c r="M433" s="153"/>
      <c r="N433" s="154"/>
      <c r="O433" s="154"/>
      <c r="P433" s="154"/>
      <c r="Q433" s="154"/>
      <c r="R433" s="154"/>
      <c r="S433" s="154"/>
      <c r="T433" s="155"/>
      <c r="AT433" s="151" t="s">
        <v>209</v>
      </c>
      <c r="AU433" s="151" t="s">
        <v>202</v>
      </c>
      <c r="AV433" s="11" t="s">
        <v>158</v>
      </c>
      <c r="AW433" s="11" t="s">
        <v>115</v>
      </c>
      <c r="AX433" s="11" t="s">
        <v>152</v>
      </c>
      <c r="AY433" s="151" t="s">
        <v>194</v>
      </c>
    </row>
    <row r="434" spans="2:51" s="12" customFormat="1" ht="13.5">
      <c r="B434" s="156"/>
      <c r="C434" s="287"/>
      <c r="D434" s="323" t="s">
        <v>209</v>
      </c>
      <c r="E434" s="324" t="s">
        <v>90</v>
      </c>
      <c r="F434" s="286" t="s">
        <v>634</v>
      </c>
      <c r="G434" s="287"/>
      <c r="H434" s="288">
        <v>28.98</v>
      </c>
      <c r="I434" s="287"/>
      <c r="J434" s="287"/>
      <c r="K434" s="287"/>
      <c r="L434" s="156"/>
      <c r="M434" s="160"/>
      <c r="N434" s="161"/>
      <c r="O434" s="161"/>
      <c r="P434" s="161"/>
      <c r="Q434" s="161"/>
      <c r="R434" s="161"/>
      <c r="S434" s="161"/>
      <c r="T434" s="162"/>
      <c r="AT434" s="157" t="s">
        <v>209</v>
      </c>
      <c r="AU434" s="157" t="s">
        <v>202</v>
      </c>
      <c r="AV434" s="12" t="s">
        <v>202</v>
      </c>
      <c r="AW434" s="12" t="s">
        <v>115</v>
      </c>
      <c r="AX434" s="12" t="s">
        <v>152</v>
      </c>
      <c r="AY434" s="157" t="s">
        <v>194</v>
      </c>
    </row>
    <row r="435" spans="2:51" s="13" customFormat="1" ht="13.5">
      <c r="B435" s="163"/>
      <c r="C435" s="290"/>
      <c r="D435" s="297" t="s">
        <v>209</v>
      </c>
      <c r="E435" s="319" t="s">
        <v>90</v>
      </c>
      <c r="F435" s="289" t="s">
        <v>220</v>
      </c>
      <c r="G435" s="290"/>
      <c r="H435" s="291">
        <v>28.98</v>
      </c>
      <c r="I435" s="290"/>
      <c r="J435" s="290"/>
      <c r="K435" s="290"/>
      <c r="L435" s="163"/>
      <c r="M435" s="167"/>
      <c r="N435" s="168"/>
      <c r="O435" s="168"/>
      <c r="P435" s="168"/>
      <c r="Q435" s="168"/>
      <c r="R435" s="168"/>
      <c r="S435" s="168"/>
      <c r="T435" s="169"/>
      <c r="AT435" s="170" t="s">
        <v>209</v>
      </c>
      <c r="AU435" s="170" t="s">
        <v>202</v>
      </c>
      <c r="AV435" s="13" t="s">
        <v>201</v>
      </c>
      <c r="AW435" s="13" t="s">
        <v>115</v>
      </c>
      <c r="AX435" s="13" t="s">
        <v>158</v>
      </c>
      <c r="AY435" s="170" t="s">
        <v>194</v>
      </c>
    </row>
    <row r="436" spans="2:65" s="1" customFormat="1" ht="22.5" customHeight="1">
      <c r="B436" s="135"/>
      <c r="C436" s="320">
        <v>129</v>
      </c>
      <c r="D436" s="320" t="s">
        <v>197</v>
      </c>
      <c r="E436" s="321" t="s">
        <v>844</v>
      </c>
      <c r="F436" s="283" t="s">
        <v>845</v>
      </c>
      <c r="G436" s="284" t="s">
        <v>352</v>
      </c>
      <c r="H436" s="285">
        <v>4.4</v>
      </c>
      <c r="I436" s="322"/>
      <c r="J436" s="141">
        <f>I436*H436</f>
        <v>0</v>
      </c>
      <c r="K436" s="283" t="s">
        <v>90</v>
      </c>
      <c r="L436" s="31"/>
      <c r="M436" s="142" t="s">
        <v>90</v>
      </c>
      <c r="N436" s="143" t="s">
        <v>124</v>
      </c>
      <c r="O436" s="144">
        <v>0</v>
      </c>
      <c r="P436" s="144">
        <f>O436*H436</f>
        <v>0</v>
      </c>
      <c r="Q436" s="144">
        <v>0</v>
      </c>
      <c r="R436" s="144">
        <f>Q436*H436</f>
        <v>0</v>
      </c>
      <c r="S436" s="144">
        <v>0</v>
      </c>
      <c r="T436" s="145">
        <f>S436*H436</f>
        <v>0</v>
      </c>
      <c r="AR436" s="17" t="s">
        <v>201</v>
      </c>
      <c r="AT436" s="17" t="s">
        <v>197</v>
      </c>
      <c r="AU436" s="17" t="s">
        <v>202</v>
      </c>
      <c r="AY436" s="17" t="s">
        <v>194</v>
      </c>
      <c r="BE436" s="146">
        <f>IF(N436="základní",J436,0)</f>
        <v>0</v>
      </c>
      <c r="BF436" s="146">
        <f>IF(N436="snížená",J436,0)</f>
        <v>0</v>
      </c>
      <c r="BG436" s="146">
        <f>IF(N436="zákl. přenesená",J436,0)</f>
        <v>0</v>
      </c>
      <c r="BH436" s="146">
        <f>IF(N436="sníž. přenesená",J436,0)</f>
        <v>0</v>
      </c>
      <c r="BI436" s="146">
        <f>IF(N436="nulová",J436,0)</f>
        <v>0</v>
      </c>
      <c r="BJ436" s="17" t="s">
        <v>202</v>
      </c>
      <c r="BK436" s="146">
        <f>ROUND(I436*H436,2)</f>
        <v>0</v>
      </c>
      <c r="BL436" s="17" t="s">
        <v>201</v>
      </c>
      <c r="BM436" s="17" t="s">
        <v>846</v>
      </c>
    </row>
    <row r="437" spans="2:51" s="11" customFormat="1" ht="13.5">
      <c r="B437" s="149"/>
      <c r="C437" s="311"/>
      <c r="D437" s="323" t="s">
        <v>209</v>
      </c>
      <c r="E437" s="296" t="s">
        <v>90</v>
      </c>
      <c r="F437" s="310" t="s">
        <v>429</v>
      </c>
      <c r="G437" s="311"/>
      <c r="H437" s="296" t="s">
        <v>90</v>
      </c>
      <c r="I437" s="311"/>
      <c r="J437" s="311"/>
      <c r="K437" s="311"/>
      <c r="L437" s="149"/>
      <c r="M437" s="153"/>
      <c r="N437" s="154"/>
      <c r="O437" s="154"/>
      <c r="P437" s="154"/>
      <c r="Q437" s="154"/>
      <c r="R437" s="154"/>
      <c r="S437" s="154"/>
      <c r="T437" s="155"/>
      <c r="AT437" s="151" t="s">
        <v>209</v>
      </c>
      <c r="AU437" s="151" t="s">
        <v>202</v>
      </c>
      <c r="AV437" s="11" t="s">
        <v>158</v>
      </c>
      <c r="AW437" s="11" t="s">
        <v>115</v>
      </c>
      <c r="AX437" s="11" t="s">
        <v>152</v>
      </c>
      <c r="AY437" s="151" t="s">
        <v>194</v>
      </c>
    </row>
    <row r="438" spans="2:51" s="12" customFormat="1" ht="13.5">
      <c r="B438" s="156"/>
      <c r="C438" s="287"/>
      <c r="D438" s="323" t="s">
        <v>209</v>
      </c>
      <c r="E438" s="324" t="s">
        <v>90</v>
      </c>
      <c r="F438" s="286" t="s">
        <v>847</v>
      </c>
      <c r="G438" s="287"/>
      <c r="H438" s="288">
        <v>4.4</v>
      </c>
      <c r="I438" s="287"/>
      <c r="J438" s="287"/>
      <c r="K438" s="287"/>
      <c r="L438" s="156"/>
      <c r="M438" s="160"/>
      <c r="N438" s="161"/>
      <c r="O438" s="161"/>
      <c r="P438" s="161"/>
      <c r="Q438" s="161"/>
      <c r="R438" s="161"/>
      <c r="S438" s="161"/>
      <c r="T438" s="162"/>
      <c r="AT438" s="157" t="s">
        <v>209</v>
      </c>
      <c r="AU438" s="157" t="s">
        <v>202</v>
      </c>
      <c r="AV438" s="12" t="s">
        <v>202</v>
      </c>
      <c r="AW438" s="12" t="s">
        <v>115</v>
      </c>
      <c r="AX438" s="12" t="s">
        <v>152</v>
      </c>
      <c r="AY438" s="157" t="s">
        <v>194</v>
      </c>
    </row>
    <row r="439" spans="2:51" s="13" customFormat="1" ht="13.5">
      <c r="B439" s="163"/>
      <c r="C439" s="290"/>
      <c r="D439" s="297" t="s">
        <v>209</v>
      </c>
      <c r="E439" s="319" t="s">
        <v>90</v>
      </c>
      <c r="F439" s="289" t="s">
        <v>220</v>
      </c>
      <c r="G439" s="290"/>
      <c r="H439" s="291">
        <v>4.4</v>
      </c>
      <c r="I439" s="290"/>
      <c r="J439" s="290"/>
      <c r="K439" s="290"/>
      <c r="L439" s="163"/>
      <c r="M439" s="167"/>
      <c r="N439" s="168"/>
      <c r="O439" s="168"/>
      <c r="P439" s="168"/>
      <c r="Q439" s="168"/>
      <c r="R439" s="168"/>
      <c r="S439" s="168"/>
      <c r="T439" s="169"/>
      <c r="AT439" s="170" t="s">
        <v>209</v>
      </c>
      <c r="AU439" s="170" t="s">
        <v>202</v>
      </c>
      <c r="AV439" s="13" t="s">
        <v>201</v>
      </c>
      <c r="AW439" s="13" t="s">
        <v>115</v>
      </c>
      <c r="AX439" s="13" t="s">
        <v>158</v>
      </c>
      <c r="AY439" s="170" t="s">
        <v>194</v>
      </c>
    </row>
    <row r="440" spans="2:65" s="1" customFormat="1" ht="22.5" customHeight="1">
      <c r="B440" s="135"/>
      <c r="C440" s="320">
        <v>130</v>
      </c>
      <c r="D440" s="320" t="s">
        <v>197</v>
      </c>
      <c r="E440" s="321" t="s">
        <v>650</v>
      </c>
      <c r="F440" s="283" t="s">
        <v>651</v>
      </c>
      <c r="G440" s="284" t="s">
        <v>566</v>
      </c>
      <c r="H440" s="285">
        <v>227.5</v>
      </c>
      <c r="I440" s="322"/>
      <c r="J440" s="141">
        <f>I440*H440</f>
        <v>0</v>
      </c>
      <c r="K440" s="283" t="s">
        <v>317</v>
      </c>
      <c r="L440" s="31"/>
      <c r="M440" s="142" t="s">
        <v>90</v>
      </c>
      <c r="N440" s="143" t="s">
        <v>124</v>
      </c>
      <c r="O440" s="144">
        <v>0</v>
      </c>
      <c r="P440" s="144">
        <f>O440*H440</f>
        <v>0</v>
      </c>
      <c r="Q440" s="144">
        <v>0</v>
      </c>
      <c r="R440" s="144">
        <f>Q440*H440</f>
        <v>0</v>
      </c>
      <c r="S440" s="144">
        <v>0</v>
      </c>
      <c r="T440" s="145">
        <f>S440*H440</f>
        <v>0</v>
      </c>
      <c r="AR440" s="17" t="s">
        <v>275</v>
      </c>
      <c r="AT440" s="17" t="s">
        <v>197</v>
      </c>
      <c r="AU440" s="17" t="s">
        <v>202</v>
      </c>
      <c r="AY440" s="17" t="s">
        <v>194</v>
      </c>
      <c r="BE440" s="146">
        <f>IF(N440="základní",J440,0)</f>
        <v>0</v>
      </c>
      <c r="BF440" s="146">
        <f>IF(N440="snížená",J440,0)</f>
        <v>0</v>
      </c>
      <c r="BG440" s="146">
        <f>IF(N440="zákl. přenesená",J440,0)</f>
        <v>0</v>
      </c>
      <c r="BH440" s="146">
        <f>IF(N440="sníž. přenesená",J440,0)</f>
        <v>0</v>
      </c>
      <c r="BI440" s="146">
        <f>IF(N440="nulová",J440,0)</f>
        <v>0</v>
      </c>
      <c r="BJ440" s="17" t="s">
        <v>202</v>
      </c>
      <c r="BK440" s="146">
        <f>ROUND(I440*H440,2)</f>
        <v>0</v>
      </c>
      <c r="BL440" s="17" t="s">
        <v>275</v>
      </c>
      <c r="BM440" s="17" t="s">
        <v>652</v>
      </c>
    </row>
    <row r="441" spans="2:63" s="10" customFormat="1" ht="29.25" customHeight="1">
      <c r="B441" s="122"/>
      <c r="D441" s="132" t="s">
        <v>151</v>
      </c>
      <c r="E441" s="133" t="s">
        <v>653</v>
      </c>
      <c r="F441" s="133" t="s">
        <v>654</v>
      </c>
      <c r="H441" s="313"/>
      <c r="J441" s="134">
        <f>SUM(J442:J451)</f>
        <v>0</v>
      </c>
      <c r="L441" s="122"/>
      <c r="M441" s="126"/>
      <c r="N441" s="127"/>
      <c r="O441" s="127"/>
      <c r="P441" s="128">
        <f>SUM(P442:P446)</f>
        <v>0</v>
      </c>
      <c r="Q441" s="127"/>
      <c r="R441" s="128">
        <f>SUM(R442:R446)</f>
        <v>0</v>
      </c>
      <c r="S441" s="127"/>
      <c r="T441" s="129">
        <f>SUM(T442:T446)</f>
        <v>0</v>
      </c>
      <c r="AR441" s="123" t="s">
        <v>202</v>
      </c>
      <c r="AT441" s="130" t="s">
        <v>151</v>
      </c>
      <c r="AU441" s="130" t="s">
        <v>158</v>
      </c>
      <c r="AY441" s="123" t="s">
        <v>194</v>
      </c>
      <c r="BK441" s="131">
        <f>SUM(BK442:BK446)</f>
        <v>0</v>
      </c>
    </row>
    <row r="442" spans="2:65" s="1" customFormat="1" ht="22.5" customHeight="1">
      <c r="B442" s="135"/>
      <c r="C442" s="136">
        <v>131</v>
      </c>
      <c r="D442" s="136" t="s">
        <v>197</v>
      </c>
      <c r="E442" s="137" t="s">
        <v>655</v>
      </c>
      <c r="F442" s="138" t="s">
        <v>656</v>
      </c>
      <c r="G442" s="139" t="s">
        <v>352</v>
      </c>
      <c r="H442" s="140">
        <v>39</v>
      </c>
      <c r="I442" s="141"/>
      <c r="J442" s="141">
        <f>ROUND(I442*H442,2)</f>
        <v>0</v>
      </c>
      <c r="K442" s="138" t="s">
        <v>90</v>
      </c>
      <c r="L442" s="31"/>
      <c r="M442" s="142" t="s">
        <v>90</v>
      </c>
      <c r="N442" s="143" t="s">
        <v>124</v>
      </c>
      <c r="O442" s="144">
        <v>0</v>
      </c>
      <c r="P442" s="144">
        <f>O442*H442</f>
        <v>0</v>
      </c>
      <c r="Q442" s="144">
        <v>0</v>
      </c>
      <c r="R442" s="144">
        <f>Q442*H442</f>
        <v>0</v>
      </c>
      <c r="S442" s="144">
        <v>0</v>
      </c>
      <c r="T442" s="145">
        <f>S442*H442</f>
        <v>0</v>
      </c>
      <c r="AR442" s="17" t="s">
        <v>275</v>
      </c>
      <c r="AT442" s="17" t="s">
        <v>197</v>
      </c>
      <c r="AU442" s="17" t="s">
        <v>202</v>
      </c>
      <c r="AY442" s="17" t="s">
        <v>194</v>
      </c>
      <c r="BE442" s="146">
        <f>IF(N442="základní",J442,0)</f>
        <v>0</v>
      </c>
      <c r="BF442" s="146">
        <f>IF(N442="snížená",J442,0)</f>
        <v>0</v>
      </c>
      <c r="BG442" s="146">
        <f>IF(N442="zákl. přenesená",J442,0)</f>
        <v>0</v>
      </c>
      <c r="BH442" s="146">
        <f>IF(N442="sníž. přenesená",J442,0)</f>
        <v>0</v>
      </c>
      <c r="BI442" s="146">
        <f>IF(N442="nulová",J442,0)</f>
        <v>0</v>
      </c>
      <c r="BJ442" s="17" t="s">
        <v>202</v>
      </c>
      <c r="BK442" s="146">
        <f>ROUND(I442*H442,2)</f>
        <v>0</v>
      </c>
      <c r="BL442" s="17" t="s">
        <v>275</v>
      </c>
      <c r="BM442" s="17" t="s">
        <v>657</v>
      </c>
    </row>
    <row r="443" spans="2:51" s="11" customFormat="1" ht="13.5">
      <c r="B443" s="149"/>
      <c r="D443" s="150" t="s">
        <v>209</v>
      </c>
      <c r="E443" s="151" t="s">
        <v>90</v>
      </c>
      <c r="F443" s="152" t="s">
        <v>429</v>
      </c>
      <c r="H443" s="151" t="s">
        <v>90</v>
      </c>
      <c r="L443" s="149"/>
      <c r="M443" s="153"/>
      <c r="N443" s="154"/>
      <c r="O443" s="154"/>
      <c r="P443" s="154"/>
      <c r="Q443" s="154"/>
      <c r="R443" s="154"/>
      <c r="S443" s="154"/>
      <c r="T443" s="155"/>
      <c r="AT443" s="151" t="s">
        <v>209</v>
      </c>
      <c r="AU443" s="151" t="s">
        <v>202</v>
      </c>
      <c r="AV443" s="11" t="s">
        <v>158</v>
      </c>
      <c r="AW443" s="11" t="s">
        <v>115</v>
      </c>
      <c r="AX443" s="11" t="s">
        <v>152</v>
      </c>
      <c r="AY443" s="151" t="s">
        <v>194</v>
      </c>
    </row>
    <row r="444" spans="2:51" s="12" customFormat="1" ht="13.5">
      <c r="B444" s="156"/>
      <c r="D444" s="150" t="s">
        <v>209</v>
      </c>
      <c r="E444" s="157" t="s">
        <v>90</v>
      </c>
      <c r="F444" s="158" t="s">
        <v>658</v>
      </c>
      <c r="H444" s="159">
        <v>39</v>
      </c>
      <c r="L444" s="156"/>
      <c r="M444" s="160"/>
      <c r="N444" s="161"/>
      <c r="O444" s="161"/>
      <c r="P444" s="161"/>
      <c r="Q444" s="161"/>
      <c r="R444" s="161"/>
      <c r="S444" s="161"/>
      <c r="T444" s="162"/>
      <c r="AT444" s="157" t="s">
        <v>209</v>
      </c>
      <c r="AU444" s="157" t="s">
        <v>202</v>
      </c>
      <c r="AV444" s="12" t="s">
        <v>202</v>
      </c>
      <c r="AW444" s="12" t="s">
        <v>115</v>
      </c>
      <c r="AX444" s="12" t="s">
        <v>152</v>
      </c>
      <c r="AY444" s="157" t="s">
        <v>194</v>
      </c>
    </row>
    <row r="445" spans="2:51" s="13" customFormat="1" ht="13.5">
      <c r="B445" s="163"/>
      <c r="D445" s="147" t="s">
        <v>209</v>
      </c>
      <c r="E445" s="164" t="s">
        <v>90</v>
      </c>
      <c r="F445" s="165" t="s">
        <v>220</v>
      </c>
      <c r="H445" s="166">
        <v>39</v>
      </c>
      <c r="L445" s="163"/>
      <c r="M445" s="167"/>
      <c r="N445" s="168"/>
      <c r="O445" s="168"/>
      <c r="P445" s="168"/>
      <c r="Q445" s="168"/>
      <c r="R445" s="168"/>
      <c r="S445" s="168"/>
      <c r="T445" s="169"/>
      <c r="AT445" s="170" t="s">
        <v>209</v>
      </c>
      <c r="AU445" s="170" t="s">
        <v>202</v>
      </c>
      <c r="AV445" s="13" t="s">
        <v>201</v>
      </c>
      <c r="AW445" s="13" t="s">
        <v>115</v>
      </c>
      <c r="AX445" s="13" t="s">
        <v>158</v>
      </c>
      <c r="AY445" s="170" t="s">
        <v>194</v>
      </c>
    </row>
    <row r="446" spans="2:65" s="1" customFormat="1" ht="22.5" customHeight="1">
      <c r="B446" s="135"/>
      <c r="C446" s="136">
        <v>132</v>
      </c>
      <c r="D446" s="136" t="s">
        <v>197</v>
      </c>
      <c r="E446" s="137" t="s">
        <v>659</v>
      </c>
      <c r="F446" s="138" t="s">
        <v>660</v>
      </c>
      <c r="G446" s="139" t="s">
        <v>566</v>
      </c>
      <c r="H446" s="140">
        <v>31.2</v>
      </c>
      <c r="I446" s="141"/>
      <c r="J446" s="141">
        <f>ROUND(I446*H446,2)</f>
        <v>0</v>
      </c>
      <c r="K446" s="138" t="s">
        <v>317</v>
      </c>
      <c r="L446" s="31"/>
      <c r="M446" s="142" t="s">
        <v>90</v>
      </c>
      <c r="N446" s="143" t="s">
        <v>124</v>
      </c>
      <c r="O446" s="144">
        <v>0</v>
      </c>
      <c r="P446" s="144">
        <f>O446*H446</f>
        <v>0</v>
      </c>
      <c r="Q446" s="144">
        <v>0</v>
      </c>
      <c r="R446" s="144">
        <f>Q446*H446</f>
        <v>0</v>
      </c>
      <c r="S446" s="144">
        <v>0</v>
      </c>
      <c r="T446" s="145">
        <f>S446*H446</f>
        <v>0</v>
      </c>
      <c r="AR446" s="17" t="s">
        <v>275</v>
      </c>
      <c r="AT446" s="17" t="s">
        <v>197</v>
      </c>
      <c r="AU446" s="17" t="s">
        <v>202</v>
      </c>
      <c r="AY446" s="17" t="s">
        <v>194</v>
      </c>
      <c r="BE446" s="146">
        <f>IF(N446="základní",J446,0)</f>
        <v>0</v>
      </c>
      <c r="BF446" s="146">
        <f>IF(N446="snížená",J446,0)</f>
        <v>0</v>
      </c>
      <c r="BG446" s="146">
        <f>IF(N446="zákl. přenesená",J446,0)</f>
        <v>0</v>
      </c>
      <c r="BH446" s="146">
        <f>IF(N446="sníž. přenesená",J446,0)</f>
        <v>0</v>
      </c>
      <c r="BI446" s="146">
        <f>IF(N446="nulová",J446,0)</f>
        <v>0</v>
      </c>
      <c r="BJ446" s="17" t="s">
        <v>202</v>
      </c>
      <c r="BK446" s="146">
        <f>ROUND(I446*H446,2)</f>
        <v>0</v>
      </c>
      <c r="BL446" s="17" t="s">
        <v>275</v>
      </c>
      <c r="BM446" s="17" t="s">
        <v>661</v>
      </c>
    </row>
    <row r="447" spans="2:65" s="1" customFormat="1" ht="22.5" customHeight="1">
      <c r="B447" s="135"/>
      <c r="C447" s="320">
        <v>133</v>
      </c>
      <c r="D447" s="320" t="s">
        <v>197</v>
      </c>
      <c r="E447" s="321" t="s">
        <v>848</v>
      </c>
      <c r="F447" s="283" t="s">
        <v>849</v>
      </c>
      <c r="G447" s="284" t="s">
        <v>352</v>
      </c>
      <c r="H447" s="285">
        <v>25.2</v>
      </c>
      <c r="I447" s="322"/>
      <c r="J447" s="322">
        <f>ROUND(I447*H447,2)</f>
        <v>0</v>
      </c>
      <c r="K447" s="283" t="s">
        <v>90</v>
      </c>
      <c r="L447" s="31"/>
      <c r="M447" s="142" t="s">
        <v>90</v>
      </c>
      <c r="N447" s="143" t="s">
        <v>124</v>
      </c>
      <c r="O447" s="144">
        <v>0</v>
      </c>
      <c r="P447" s="144">
        <f>O447*H447</f>
        <v>0</v>
      </c>
      <c r="Q447" s="144">
        <v>0</v>
      </c>
      <c r="R447" s="144">
        <f>Q447*H447</f>
        <v>0</v>
      </c>
      <c r="S447" s="144">
        <v>0</v>
      </c>
      <c r="T447" s="145">
        <f>S447*H447</f>
        <v>0</v>
      </c>
      <c r="AR447" s="17" t="s">
        <v>275</v>
      </c>
      <c r="AT447" s="17" t="s">
        <v>197</v>
      </c>
      <c r="AU447" s="17" t="s">
        <v>202</v>
      </c>
      <c r="AY447" s="17" t="s">
        <v>194</v>
      </c>
      <c r="BE447" s="146">
        <f>IF(N447="základní",J447,0)</f>
        <v>0</v>
      </c>
      <c r="BF447" s="146">
        <f>IF(N447="snížená",J447,0)</f>
        <v>0</v>
      </c>
      <c r="BG447" s="146">
        <f>IF(N447="zákl. přenesená",J447,0)</f>
        <v>0</v>
      </c>
      <c r="BH447" s="146">
        <f>IF(N447="sníž. přenesená",J447,0)</f>
        <v>0</v>
      </c>
      <c r="BI447" s="146">
        <f>IF(N447="nulová",J447,0)</f>
        <v>0</v>
      </c>
      <c r="BJ447" s="17" t="s">
        <v>202</v>
      </c>
      <c r="BK447" s="146">
        <f>ROUND(I447*H447,2)</f>
        <v>0</v>
      </c>
      <c r="BL447" s="17" t="s">
        <v>275</v>
      </c>
      <c r="BM447" s="17" t="s">
        <v>850</v>
      </c>
    </row>
    <row r="448" spans="2:51" s="11" customFormat="1" ht="13.5">
      <c r="B448" s="149"/>
      <c r="D448" s="150" t="s">
        <v>209</v>
      </c>
      <c r="E448" s="151" t="s">
        <v>90</v>
      </c>
      <c r="F448" s="152" t="s">
        <v>429</v>
      </c>
      <c r="H448" s="151" t="s">
        <v>90</v>
      </c>
      <c r="L448" s="149"/>
      <c r="M448" s="153"/>
      <c r="N448" s="154"/>
      <c r="O448" s="154"/>
      <c r="P448" s="154"/>
      <c r="Q448" s="154"/>
      <c r="R448" s="154"/>
      <c r="S448" s="154"/>
      <c r="T448" s="155"/>
      <c r="AT448" s="151" t="s">
        <v>209</v>
      </c>
      <c r="AU448" s="151" t="s">
        <v>202</v>
      </c>
      <c r="AV448" s="11" t="s">
        <v>158</v>
      </c>
      <c r="AW448" s="11" t="s">
        <v>115</v>
      </c>
      <c r="AX448" s="11" t="s">
        <v>152</v>
      </c>
      <c r="AY448" s="151" t="s">
        <v>194</v>
      </c>
    </row>
    <row r="449" spans="2:51" s="12" customFormat="1" ht="13.5">
      <c r="B449" s="156"/>
      <c r="D449" s="150" t="s">
        <v>209</v>
      </c>
      <c r="E449" s="157" t="s">
        <v>90</v>
      </c>
      <c r="F449" s="158" t="s">
        <v>851</v>
      </c>
      <c r="H449" s="159">
        <v>25.2</v>
      </c>
      <c r="L449" s="156"/>
      <c r="M449" s="160"/>
      <c r="N449" s="161"/>
      <c r="O449" s="161"/>
      <c r="P449" s="161"/>
      <c r="Q449" s="161"/>
      <c r="R449" s="161"/>
      <c r="S449" s="161"/>
      <c r="T449" s="162"/>
      <c r="AT449" s="157" t="s">
        <v>209</v>
      </c>
      <c r="AU449" s="157" t="s">
        <v>202</v>
      </c>
      <c r="AV449" s="12" t="s">
        <v>202</v>
      </c>
      <c r="AW449" s="12" t="s">
        <v>115</v>
      </c>
      <c r="AX449" s="12" t="s">
        <v>152</v>
      </c>
      <c r="AY449" s="157" t="s">
        <v>194</v>
      </c>
    </row>
    <row r="450" spans="2:51" s="13" customFormat="1" ht="13.5">
      <c r="B450" s="163"/>
      <c r="D450" s="147" t="s">
        <v>209</v>
      </c>
      <c r="E450" s="164" t="s">
        <v>90</v>
      </c>
      <c r="F450" s="165" t="s">
        <v>220</v>
      </c>
      <c r="H450" s="166">
        <v>25.2</v>
      </c>
      <c r="L450" s="163"/>
      <c r="M450" s="167"/>
      <c r="N450" s="168"/>
      <c r="O450" s="168"/>
      <c r="P450" s="168"/>
      <c r="Q450" s="168"/>
      <c r="R450" s="168"/>
      <c r="S450" s="168"/>
      <c r="T450" s="169"/>
      <c r="AT450" s="170" t="s">
        <v>209</v>
      </c>
      <c r="AU450" s="170" t="s">
        <v>202</v>
      </c>
      <c r="AV450" s="13" t="s">
        <v>201</v>
      </c>
      <c r="AW450" s="13" t="s">
        <v>115</v>
      </c>
      <c r="AX450" s="13" t="s">
        <v>158</v>
      </c>
      <c r="AY450" s="170" t="s">
        <v>194</v>
      </c>
    </row>
    <row r="451" spans="2:65" s="1" customFormat="1" ht="22.5" customHeight="1">
      <c r="B451" s="135"/>
      <c r="C451" s="136">
        <v>134</v>
      </c>
      <c r="D451" s="136" t="s">
        <v>197</v>
      </c>
      <c r="E451" s="137" t="s">
        <v>659</v>
      </c>
      <c r="F451" s="138" t="s">
        <v>660</v>
      </c>
      <c r="G451" s="139" t="s">
        <v>566</v>
      </c>
      <c r="H451" s="140">
        <v>17.816</v>
      </c>
      <c r="I451" s="141"/>
      <c r="J451" s="141">
        <f>ROUND(I451*H451,2)</f>
        <v>0</v>
      </c>
      <c r="K451" s="138" t="s">
        <v>317</v>
      </c>
      <c r="L451" s="31"/>
      <c r="M451" s="142" t="s">
        <v>90</v>
      </c>
      <c r="N451" s="143" t="s">
        <v>124</v>
      </c>
      <c r="O451" s="144">
        <v>0</v>
      </c>
      <c r="P451" s="144">
        <f>O451*H451</f>
        <v>0</v>
      </c>
      <c r="Q451" s="144">
        <v>0</v>
      </c>
      <c r="R451" s="144">
        <f>Q451*H451</f>
        <v>0</v>
      </c>
      <c r="S451" s="144">
        <v>0</v>
      </c>
      <c r="T451" s="145">
        <f>S451*H451</f>
        <v>0</v>
      </c>
      <c r="AR451" s="17" t="s">
        <v>275</v>
      </c>
      <c r="AT451" s="17" t="s">
        <v>197</v>
      </c>
      <c r="AU451" s="17" t="s">
        <v>202</v>
      </c>
      <c r="AY451" s="17" t="s">
        <v>194</v>
      </c>
      <c r="BE451" s="146">
        <f>IF(N451="základní",J451,0)</f>
        <v>0</v>
      </c>
      <c r="BF451" s="146">
        <f>IF(N451="snížená",J451,0)</f>
        <v>0</v>
      </c>
      <c r="BG451" s="146">
        <f>IF(N451="zákl. přenesená",J451,0)</f>
        <v>0</v>
      </c>
      <c r="BH451" s="146">
        <f>IF(N451="sníž. přenesená",J451,0)</f>
        <v>0</v>
      </c>
      <c r="BI451" s="146">
        <f>IF(N451="nulová",J451,0)</f>
        <v>0</v>
      </c>
      <c r="BJ451" s="17" t="s">
        <v>202</v>
      </c>
      <c r="BK451" s="146">
        <f>ROUND(I451*H451,2)</f>
        <v>0</v>
      </c>
      <c r="BL451" s="17" t="s">
        <v>275</v>
      </c>
      <c r="BM451" s="17" t="s">
        <v>661</v>
      </c>
    </row>
    <row r="452" spans="2:63" s="10" customFormat="1" ht="29.25" customHeight="1">
      <c r="B452" s="122"/>
      <c r="D452" s="132" t="s">
        <v>151</v>
      </c>
      <c r="E452" s="133" t="s">
        <v>662</v>
      </c>
      <c r="F452" s="133" t="s">
        <v>663</v>
      </c>
      <c r="J452" s="134">
        <f>SUM(J453:J471)</f>
        <v>0</v>
      </c>
      <c r="L452" s="122"/>
      <c r="M452" s="126"/>
      <c r="N452" s="127"/>
      <c r="O452" s="127"/>
      <c r="P452" s="128">
        <f>SUM(P453:P457)</f>
        <v>0</v>
      </c>
      <c r="Q452" s="127"/>
      <c r="R452" s="128">
        <f>SUM(R453:R457)</f>
        <v>0</v>
      </c>
      <c r="S452" s="127"/>
      <c r="T452" s="129">
        <f>SUM(T453:T457)</f>
        <v>0</v>
      </c>
      <c r="AR452" s="123" t="s">
        <v>202</v>
      </c>
      <c r="AT452" s="130" t="s">
        <v>151</v>
      </c>
      <c r="AU452" s="130" t="s">
        <v>158</v>
      </c>
      <c r="AY452" s="123" t="s">
        <v>194</v>
      </c>
      <c r="BK452" s="131">
        <f>SUM(BK453:BK457)</f>
        <v>0</v>
      </c>
    </row>
    <row r="453" spans="2:65" s="1" customFormat="1" ht="31.5" customHeight="1">
      <c r="B453" s="135"/>
      <c r="C453" s="136">
        <v>135</v>
      </c>
      <c r="D453" s="136" t="s">
        <v>197</v>
      </c>
      <c r="E453" s="137" t="s">
        <v>664</v>
      </c>
      <c r="F453" s="138" t="s">
        <v>665</v>
      </c>
      <c r="G453" s="139" t="s">
        <v>459</v>
      </c>
      <c r="H453" s="140">
        <v>1</v>
      </c>
      <c r="I453" s="141"/>
      <c r="J453" s="141">
        <f>ROUND(I453*H453,2)</f>
        <v>0</v>
      </c>
      <c r="K453" s="138" t="s">
        <v>90</v>
      </c>
      <c r="L453" s="31"/>
      <c r="M453" s="142" t="s">
        <v>90</v>
      </c>
      <c r="N453" s="143" t="s">
        <v>124</v>
      </c>
      <c r="O453" s="144">
        <v>0</v>
      </c>
      <c r="P453" s="144">
        <f>O453*H453</f>
        <v>0</v>
      </c>
      <c r="Q453" s="144">
        <v>0</v>
      </c>
      <c r="R453" s="144">
        <f>Q453*H453</f>
        <v>0</v>
      </c>
      <c r="S453" s="144">
        <v>0</v>
      </c>
      <c r="T453" s="145">
        <f>S453*H453</f>
        <v>0</v>
      </c>
      <c r="AR453" s="17" t="s">
        <v>275</v>
      </c>
      <c r="AT453" s="17" t="s">
        <v>197</v>
      </c>
      <c r="AU453" s="17" t="s">
        <v>202</v>
      </c>
      <c r="AY453" s="17" t="s">
        <v>194</v>
      </c>
      <c r="BE453" s="146">
        <f>IF(N453="základní",J453,0)</f>
        <v>0</v>
      </c>
      <c r="BF453" s="146">
        <f>IF(N453="snížená",J453,0)</f>
        <v>0</v>
      </c>
      <c r="BG453" s="146">
        <f>IF(N453="zákl. přenesená",J453,0)</f>
        <v>0</v>
      </c>
      <c r="BH453" s="146">
        <f>IF(N453="sníž. přenesená",J453,0)</f>
        <v>0</v>
      </c>
      <c r="BI453" s="146">
        <f>IF(N453="nulová",J453,0)</f>
        <v>0</v>
      </c>
      <c r="BJ453" s="17" t="s">
        <v>202</v>
      </c>
      <c r="BK453" s="146">
        <f>ROUND(I453*H453,2)</f>
        <v>0</v>
      </c>
      <c r="BL453" s="17" t="s">
        <v>275</v>
      </c>
      <c r="BM453" s="17" t="s">
        <v>666</v>
      </c>
    </row>
    <row r="454" spans="2:51" s="11" customFormat="1" ht="13.5">
      <c r="B454" s="149"/>
      <c r="D454" s="150" t="s">
        <v>209</v>
      </c>
      <c r="E454" s="151" t="s">
        <v>90</v>
      </c>
      <c r="F454" s="152" t="s">
        <v>429</v>
      </c>
      <c r="H454" s="151" t="s">
        <v>90</v>
      </c>
      <c r="L454" s="149"/>
      <c r="M454" s="153"/>
      <c r="N454" s="154"/>
      <c r="O454" s="154"/>
      <c r="P454" s="154"/>
      <c r="Q454" s="154"/>
      <c r="R454" s="154"/>
      <c r="S454" s="154"/>
      <c r="T454" s="155"/>
      <c r="AT454" s="151" t="s">
        <v>209</v>
      </c>
      <c r="AU454" s="151" t="s">
        <v>202</v>
      </c>
      <c r="AV454" s="11" t="s">
        <v>158</v>
      </c>
      <c r="AW454" s="11" t="s">
        <v>115</v>
      </c>
      <c r="AX454" s="11" t="s">
        <v>152</v>
      </c>
      <c r="AY454" s="151" t="s">
        <v>194</v>
      </c>
    </row>
    <row r="455" spans="2:51" s="12" customFormat="1" ht="13.5">
      <c r="B455" s="156"/>
      <c r="D455" s="150" t="s">
        <v>209</v>
      </c>
      <c r="E455" s="157" t="s">
        <v>90</v>
      </c>
      <c r="F455" s="158" t="s">
        <v>219</v>
      </c>
      <c r="H455" s="159">
        <v>1</v>
      </c>
      <c r="L455" s="156"/>
      <c r="M455" s="160"/>
      <c r="N455" s="161"/>
      <c r="O455" s="161"/>
      <c r="P455" s="161"/>
      <c r="Q455" s="161"/>
      <c r="R455" s="161"/>
      <c r="S455" s="161"/>
      <c r="T455" s="162"/>
      <c r="AT455" s="157" t="s">
        <v>209</v>
      </c>
      <c r="AU455" s="157" t="s">
        <v>202</v>
      </c>
      <c r="AV455" s="12" t="s">
        <v>202</v>
      </c>
      <c r="AW455" s="12" t="s">
        <v>115</v>
      </c>
      <c r="AX455" s="12" t="s">
        <v>152</v>
      </c>
      <c r="AY455" s="157" t="s">
        <v>194</v>
      </c>
    </row>
    <row r="456" spans="2:51" s="13" customFormat="1" ht="13.5">
      <c r="B456" s="163"/>
      <c r="D456" s="147" t="s">
        <v>209</v>
      </c>
      <c r="E456" s="164" t="s">
        <v>90</v>
      </c>
      <c r="F456" s="165" t="s">
        <v>220</v>
      </c>
      <c r="H456" s="166">
        <v>1</v>
      </c>
      <c r="L456" s="163"/>
      <c r="M456" s="167"/>
      <c r="N456" s="168"/>
      <c r="O456" s="168"/>
      <c r="P456" s="168"/>
      <c r="Q456" s="168"/>
      <c r="R456" s="168"/>
      <c r="S456" s="168"/>
      <c r="T456" s="169"/>
      <c r="AT456" s="170" t="s">
        <v>209</v>
      </c>
      <c r="AU456" s="170" t="s">
        <v>202</v>
      </c>
      <c r="AV456" s="13" t="s">
        <v>201</v>
      </c>
      <c r="AW456" s="13" t="s">
        <v>115</v>
      </c>
      <c r="AX456" s="13" t="s">
        <v>158</v>
      </c>
      <c r="AY456" s="170" t="s">
        <v>194</v>
      </c>
    </row>
    <row r="457" spans="2:65" s="1" customFormat="1" ht="22.5" customHeight="1">
      <c r="B457" s="135"/>
      <c r="C457" s="136">
        <v>136</v>
      </c>
      <c r="D457" s="136" t="s">
        <v>197</v>
      </c>
      <c r="E457" s="137" t="s">
        <v>667</v>
      </c>
      <c r="F457" s="138" t="s">
        <v>668</v>
      </c>
      <c r="G457" s="139" t="s">
        <v>566</v>
      </c>
      <c r="H457" s="140">
        <v>157</v>
      </c>
      <c r="I457" s="141"/>
      <c r="J457" s="141">
        <f>ROUND(I457*H457,2)</f>
        <v>0</v>
      </c>
      <c r="K457" s="138" t="s">
        <v>317</v>
      </c>
      <c r="L457" s="31"/>
      <c r="M457" s="142" t="s">
        <v>90</v>
      </c>
      <c r="N457" s="143" t="s">
        <v>124</v>
      </c>
      <c r="O457" s="144">
        <v>0</v>
      </c>
      <c r="P457" s="144">
        <f>O457*H457</f>
        <v>0</v>
      </c>
      <c r="Q457" s="144">
        <v>0</v>
      </c>
      <c r="R457" s="144">
        <f>Q457*H457</f>
        <v>0</v>
      </c>
      <c r="S457" s="144">
        <v>0</v>
      </c>
      <c r="T457" s="145">
        <f>S457*H457</f>
        <v>0</v>
      </c>
      <c r="AR457" s="17" t="s">
        <v>275</v>
      </c>
      <c r="AT457" s="17" t="s">
        <v>197</v>
      </c>
      <c r="AU457" s="17" t="s">
        <v>202</v>
      </c>
      <c r="AY457" s="17" t="s">
        <v>194</v>
      </c>
      <c r="BE457" s="146">
        <f>IF(N457="základní",J457,0)</f>
        <v>0</v>
      </c>
      <c r="BF457" s="146">
        <f>IF(N457="snížená",J457,0)</f>
        <v>0</v>
      </c>
      <c r="BG457" s="146">
        <f>IF(N457="zákl. přenesená",J457,0)</f>
        <v>0</v>
      </c>
      <c r="BH457" s="146">
        <f>IF(N457="sníž. přenesená",J457,0)</f>
        <v>0</v>
      </c>
      <c r="BI457" s="146">
        <f>IF(N457="nulová",J457,0)</f>
        <v>0</v>
      </c>
      <c r="BJ457" s="17" t="s">
        <v>202</v>
      </c>
      <c r="BK457" s="146">
        <f>ROUND(I457*H457,2)</f>
        <v>0</v>
      </c>
      <c r="BL457" s="17" t="s">
        <v>275</v>
      </c>
      <c r="BM457" s="17" t="s">
        <v>669</v>
      </c>
    </row>
    <row r="458" spans="2:65" s="1" customFormat="1" ht="22.5" customHeight="1">
      <c r="B458" s="135"/>
      <c r="C458" s="136">
        <v>137</v>
      </c>
      <c r="D458" s="136" t="s">
        <v>197</v>
      </c>
      <c r="E458" s="137" t="s">
        <v>852</v>
      </c>
      <c r="F458" s="138" t="s">
        <v>853</v>
      </c>
      <c r="G458" s="139" t="s">
        <v>459</v>
      </c>
      <c r="H458" s="140">
        <v>24</v>
      </c>
      <c r="I458" s="141"/>
      <c r="J458" s="141">
        <f>I458*H458</f>
        <v>0</v>
      </c>
      <c r="K458" s="138" t="s">
        <v>90</v>
      </c>
      <c r="L458" s="31"/>
      <c r="M458" s="142" t="s">
        <v>90</v>
      </c>
      <c r="N458" s="143" t="s">
        <v>124</v>
      </c>
      <c r="O458" s="144">
        <v>0</v>
      </c>
      <c r="P458" s="144">
        <f>O458*H458</f>
        <v>0</v>
      </c>
      <c r="Q458" s="144">
        <v>0</v>
      </c>
      <c r="R458" s="144">
        <f>Q458*H458</f>
        <v>0</v>
      </c>
      <c r="S458" s="144">
        <v>0</v>
      </c>
      <c r="T458" s="145">
        <f>S458*H458</f>
        <v>0</v>
      </c>
      <c r="AR458" s="17" t="s">
        <v>275</v>
      </c>
      <c r="AT458" s="17" t="s">
        <v>197</v>
      </c>
      <c r="AU458" s="17" t="s">
        <v>202</v>
      </c>
      <c r="AY458" s="17" t="s">
        <v>194</v>
      </c>
      <c r="BE458" s="146">
        <f>IF(N458="základní",J458,0)</f>
        <v>0</v>
      </c>
      <c r="BF458" s="146">
        <f>IF(N458="snížená",J458,0)</f>
        <v>0</v>
      </c>
      <c r="BG458" s="146">
        <f>IF(N458="zákl. přenesená",J458,0)</f>
        <v>0</v>
      </c>
      <c r="BH458" s="146">
        <f>IF(N458="sníž. přenesená",J458,0)</f>
        <v>0</v>
      </c>
      <c r="BI458" s="146">
        <f>IF(N458="nulová",J458,0)</f>
        <v>0</v>
      </c>
      <c r="BJ458" s="17" t="s">
        <v>202</v>
      </c>
      <c r="BK458" s="146">
        <f>ROUND(I458*H458,2)</f>
        <v>0</v>
      </c>
      <c r="BL458" s="17" t="s">
        <v>275</v>
      </c>
      <c r="BM458" s="17" t="s">
        <v>854</v>
      </c>
    </row>
    <row r="459" spans="2:51" s="11" customFormat="1" ht="13.5">
      <c r="B459" s="149"/>
      <c r="D459" s="150" t="s">
        <v>209</v>
      </c>
      <c r="E459" s="151" t="s">
        <v>90</v>
      </c>
      <c r="F459" s="152" t="s">
        <v>429</v>
      </c>
      <c r="H459" s="151" t="s">
        <v>90</v>
      </c>
      <c r="L459" s="149"/>
      <c r="M459" s="153"/>
      <c r="N459" s="154"/>
      <c r="O459" s="154"/>
      <c r="P459" s="154"/>
      <c r="Q459" s="154"/>
      <c r="R459" s="154"/>
      <c r="S459" s="154"/>
      <c r="T459" s="155"/>
      <c r="AT459" s="151" t="s">
        <v>209</v>
      </c>
      <c r="AU459" s="151" t="s">
        <v>202</v>
      </c>
      <c r="AV459" s="11" t="s">
        <v>158</v>
      </c>
      <c r="AW459" s="11" t="s">
        <v>115</v>
      </c>
      <c r="AX459" s="11" t="s">
        <v>152</v>
      </c>
      <c r="AY459" s="151" t="s">
        <v>194</v>
      </c>
    </row>
    <row r="460" spans="2:51" s="12" customFormat="1" ht="13.5">
      <c r="B460" s="156"/>
      <c r="D460" s="150" t="s">
        <v>209</v>
      </c>
      <c r="E460" s="157" t="s">
        <v>90</v>
      </c>
      <c r="F460" s="158" t="s">
        <v>855</v>
      </c>
      <c r="H460" s="159">
        <v>24</v>
      </c>
      <c r="L460" s="156"/>
      <c r="M460" s="160"/>
      <c r="N460" s="161"/>
      <c r="O460" s="161"/>
      <c r="P460" s="161"/>
      <c r="Q460" s="161"/>
      <c r="R460" s="161"/>
      <c r="S460" s="161"/>
      <c r="T460" s="162"/>
      <c r="AT460" s="157" t="s">
        <v>209</v>
      </c>
      <c r="AU460" s="157" t="s">
        <v>202</v>
      </c>
      <c r="AV460" s="12" t="s">
        <v>202</v>
      </c>
      <c r="AW460" s="12" t="s">
        <v>115</v>
      </c>
      <c r="AX460" s="12" t="s">
        <v>152</v>
      </c>
      <c r="AY460" s="157" t="s">
        <v>194</v>
      </c>
    </row>
    <row r="461" spans="2:51" s="13" customFormat="1" ht="13.5">
      <c r="B461" s="163"/>
      <c r="D461" s="147" t="s">
        <v>209</v>
      </c>
      <c r="E461" s="164" t="s">
        <v>90</v>
      </c>
      <c r="F461" s="165" t="s">
        <v>220</v>
      </c>
      <c r="H461" s="166">
        <v>24</v>
      </c>
      <c r="L461" s="163"/>
      <c r="M461" s="167"/>
      <c r="N461" s="168"/>
      <c r="O461" s="168"/>
      <c r="P461" s="168"/>
      <c r="Q461" s="168"/>
      <c r="R461" s="168"/>
      <c r="S461" s="168"/>
      <c r="T461" s="169"/>
      <c r="AT461" s="170" t="s">
        <v>209</v>
      </c>
      <c r="AU461" s="170" t="s">
        <v>202</v>
      </c>
      <c r="AV461" s="13" t="s">
        <v>201</v>
      </c>
      <c r="AW461" s="13" t="s">
        <v>115</v>
      </c>
      <c r="AX461" s="13" t="s">
        <v>158</v>
      </c>
      <c r="AY461" s="170" t="s">
        <v>194</v>
      </c>
    </row>
    <row r="462" spans="2:65" s="1" customFormat="1" ht="22.5" customHeight="1">
      <c r="B462" s="135"/>
      <c r="C462" s="136">
        <v>138</v>
      </c>
      <c r="D462" s="136" t="s">
        <v>197</v>
      </c>
      <c r="E462" s="137" t="s">
        <v>856</v>
      </c>
      <c r="F462" s="138" t="s">
        <v>857</v>
      </c>
      <c r="G462" s="139" t="s">
        <v>459</v>
      </c>
      <c r="H462" s="140">
        <v>12</v>
      </c>
      <c r="I462" s="141"/>
      <c r="J462" s="141">
        <f>I462*H462</f>
        <v>0</v>
      </c>
      <c r="K462" s="138" t="s">
        <v>90</v>
      </c>
      <c r="L462" s="31"/>
      <c r="M462" s="142" t="s">
        <v>90</v>
      </c>
      <c r="N462" s="143" t="s">
        <v>124</v>
      </c>
      <c r="O462" s="144">
        <v>0</v>
      </c>
      <c r="P462" s="144">
        <f>O462*H462</f>
        <v>0</v>
      </c>
      <c r="Q462" s="144">
        <v>0</v>
      </c>
      <c r="R462" s="144">
        <f>Q462*H462</f>
        <v>0</v>
      </c>
      <c r="S462" s="144">
        <v>0</v>
      </c>
      <c r="T462" s="145">
        <f>S462*H462</f>
        <v>0</v>
      </c>
      <c r="AR462" s="17" t="s">
        <v>275</v>
      </c>
      <c r="AT462" s="17" t="s">
        <v>197</v>
      </c>
      <c r="AU462" s="17" t="s">
        <v>202</v>
      </c>
      <c r="AY462" s="17" t="s">
        <v>194</v>
      </c>
      <c r="BE462" s="146">
        <f>IF(N462="základní",J462,0)</f>
        <v>0</v>
      </c>
      <c r="BF462" s="146">
        <f>IF(N462="snížená",J462,0)</f>
        <v>0</v>
      </c>
      <c r="BG462" s="146">
        <f>IF(N462="zákl. přenesená",J462,0)</f>
        <v>0</v>
      </c>
      <c r="BH462" s="146">
        <f>IF(N462="sníž. přenesená",J462,0)</f>
        <v>0</v>
      </c>
      <c r="BI462" s="146">
        <f>IF(N462="nulová",J462,0)</f>
        <v>0</v>
      </c>
      <c r="BJ462" s="17" t="s">
        <v>202</v>
      </c>
      <c r="BK462" s="146">
        <f>ROUND(I462*H462,2)</f>
        <v>0</v>
      </c>
      <c r="BL462" s="17" t="s">
        <v>275</v>
      </c>
      <c r="BM462" s="17" t="s">
        <v>858</v>
      </c>
    </row>
    <row r="463" spans="2:51" s="11" customFormat="1" ht="13.5">
      <c r="B463" s="149"/>
      <c r="D463" s="150" t="s">
        <v>209</v>
      </c>
      <c r="E463" s="151" t="s">
        <v>90</v>
      </c>
      <c r="F463" s="152" t="s">
        <v>429</v>
      </c>
      <c r="H463" s="151" t="s">
        <v>90</v>
      </c>
      <c r="L463" s="149"/>
      <c r="M463" s="153"/>
      <c r="N463" s="154"/>
      <c r="O463" s="154"/>
      <c r="P463" s="154"/>
      <c r="Q463" s="154"/>
      <c r="R463" s="154"/>
      <c r="S463" s="154"/>
      <c r="T463" s="155"/>
      <c r="AT463" s="151" t="s">
        <v>209</v>
      </c>
      <c r="AU463" s="151" t="s">
        <v>202</v>
      </c>
      <c r="AV463" s="11" t="s">
        <v>158</v>
      </c>
      <c r="AW463" s="11" t="s">
        <v>115</v>
      </c>
      <c r="AX463" s="11" t="s">
        <v>152</v>
      </c>
      <c r="AY463" s="151" t="s">
        <v>194</v>
      </c>
    </row>
    <row r="464" spans="2:51" s="12" customFormat="1" ht="13.5">
      <c r="B464" s="156"/>
      <c r="D464" s="150" t="s">
        <v>209</v>
      </c>
      <c r="E464" s="157" t="s">
        <v>90</v>
      </c>
      <c r="F464" s="158" t="s">
        <v>859</v>
      </c>
      <c r="H464" s="159">
        <v>12</v>
      </c>
      <c r="L464" s="156"/>
      <c r="M464" s="160"/>
      <c r="N464" s="161"/>
      <c r="O464" s="161"/>
      <c r="P464" s="161"/>
      <c r="Q464" s="161"/>
      <c r="R464" s="161"/>
      <c r="S464" s="161"/>
      <c r="T464" s="162"/>
      <c r="AT464" s="157" t="s">
        <v>209</v>
      </c>
      <c r="AU464" s="157" t="s">
        <v>202</v>
      </c>
      <c r="AV464" s="12" t="s">
        <v>202</v>
      </c>
      <c r="AW464" s="12" t="s">
        <v>115</v>
      </c>
      <c r="AX464" s="12" t="s">
        <v>152</v>
      </c>
      <c r="AY464" s="157" t="s">
        <v>194</v>
      </c>
    </row>
    <row r="465" spans="2:51" s="13" customFormat="1" ht="13.5">
      <c r="B465" s="163"/>
      <c r="D465" s="147" t="s">
        <v>209</v>
      </c>
      <c r="E465" s="164" t="s">
        <v>90</v>
      </c>
      <c r="F465" s="165" t="s">
        <v>220</v>
      </c>
      <c r="H465" s="166">
        <v>12</v>
      </c>
      <c r="L465" s="163"/>
      <c r="M465" s="167"/>
      <c r="N465" s="168"/>
      <c r="O465" s="168"/>
      <c r="P465" s="168"/>
      <c r="Q465" s="168"/>
      <c r="R465" s="168"/>
      <c r="S465" s="168"/>
      <c r="T465" s="169"/>
      <c r="AT465" s="170" t="s">
        <v>209</v>
      </c>
      <c r="AU465" s="170" t="s">
        <v>202</v>
      </c>
      <c r="AV465" s="13" t="s">
        <v>201</v>
      </c>
      <c r="AW465" s="13" t="s">
        <v>115</v>
      </c>
      <c r="AX465" s="13" t="s">
        <v>158</v>
      </c>
      <c r="AY465" s="170" t="s">
        <v>194</v>
      </c>
    </row>
    <row r="466" spans="2:65" s="1" customFormat="1" ht="22.5" customHeight="1">
      <c r="B466" s="135"/>
      <c r="C466" s="136">
        <v>139</v>
      </c>
      <c r="D466" s="136" t="s">
        <v>197</v>
      </c>
      <c r="E466" s="137" t="s">
        <v>860</v>
      </c>
      <c r="F466" s="138" t="s">
        <v>861</v>
      </c>
      <c r="G466" s="139" t="s">
        <v>696</v>
      </c>
      <c r="H466" s="140">
        <v>231.6</v>
      </c>
      <c r="I466" s="141"/>
      <c r="J466" s="141">
        <f>I466*H466</f>
        <v>0</v>
      </c>
      <c r="K466" s="138" t="s">
        <v>90</v>
      </c>
      <c r="L466" s="31"/>
      <c r="M466" s="142" t="s">
        <v>90</v>
      </c>
      <c r="N466" s="143" t="s">
        <v>124</v>
      </c>
      <c r="O466" s="144">
        <v>0</v>
      </c>
      <c r="P466" s="144">
        <f>O466*H466</f>
        <v>0</v>
      </c>
      <c r="Q466" s="144">
        <v>0</v>
      </c>
      <c r="R466" s="144">
        <f>Q466*H466</f>
        <v>0</v>
      </c>
      <c r="S466" s="144">
        <v>0</v>
      </c>
      <c r="T466" s="145">
        <f>S466*H466</f>
        <v>0</v>
      </c>
      <c r="AR466" s="17" t="s">
        <v>275</v>
      </c>
      <c r="AT466" s="17" t="s">
        <v>197</v>
      </c>
      <c r="AU466" s="17" t="s">
        <v>202</v>
      </c>
      <c r="AY466" s="17" t="s">
        <v>194</v>
      </c>
      <c r="BE466" s="146">
        <f>IF(N466="základní",J466,0)</f>
        <v>0</v>
      </c>
      <c r="BF466" s="146">
        <f>IF(N466="snížená",J466,0)</f>
        <v>0</v>
      </c>
      <c r="BG466" s="146">
        <f>IF(N466="zákl. přenesená",J466,0)</f>
        <v>0</v>
      </c>
      <c r="BH466" s="146">
        <f>IF(N466="sníž. přenesená",J466,0)</f>
        <v>0</v>
      </c>
      <c r="BI466" s="146">
        <f>IF(N466="nulová",J466,0)</f>
        <v>0</v>
      </c>
      <c r="BJ466" s="17" t="s">
        <v>202</v>
      </c>
      <c r="BK466" s="146">
        <f>ROUND(I466*H466,2)</f>
        <v>0</v>
      </c>
      <c r="BL466" s="17" t="s">
        <v>275</v>
      </c>
      <c r="BM466" s="17" t="s">
        <v>862</v>
      </c>
    </row>
    <row r="467" spans="2:51" s="11" customFormat="1" ht="13.5">
      <c r="B467" s="149"/>
      <c r="D467" s="150" t="s">
        <v>209</v>
      </c>
      <c r="E467" s="151" t="s">
        <v>90</v>
      </c>
      <c r="F467" s="152" t="s">
        <v>429</v>
      </c>
      <c r="H467" s="151" t="s">
        <v>90</v>
      </c>
      <c r="L467" s="149"/>
      <c r="M467" s="153"/>
      <c r="N467" s="154"/>
      <c r="O467" s="154"/>
      <c r="P467" s="154"/>
      <c r="Q467" s="154"/>
      <c r="R467" s="154"/>
      <c r="S467" s="154"/>
      <c r="T467" s="155"/>
      <c r="AT467" s="151" t="s">
        <v>209</v>
      </c>
      <c r="AU467" s="151" t="s">
        <v>202</v>
      </c>
      <c r="AV467" s="11" t="s">
        <v>158</v>
      </c>
      <c r="AW467" s="11" t="s">
        <v>115</v>
      </c>
      <c r="AX467" s="11" t="s">
        <v>152</v>
      </c>
      <c r="AY467" s="151" t="s">
        <v>194</v>
      </c>
    </row>
    <row r="468" spans="2:51" s="12" customFormat="1" ht="13.5">
      <c r="B468" s="156"/>
      <c r="D468" s="150" t="s">
        <v>209</v>
      </c>
      <c r="E468" s="157" t="s">
        <v>90</v>
      </c>
      <c r="F468" s="158" t="s">
        <v>863</v>
      </c>
      <c r="H468" s="159">
        <v>231.6</v>
      </c>
      <c r="L468" s="156"/>
      <c r="M468" s="160"/>
      <c r="N468" s="161"/>
      <c r="O468" s="161"/>
      <c r="P468" s="161"/>
      <c r="Q468" s="161"/>
      <c r="R468" s="161"/>
      <c r="S468" s="161"/>
      <c r="T468" s="162"/>
      <c r="AT468" s="157" t="s">
        <v>209</v>
      </c>
      <c r="AU468" s="157" t="s">
        <v>202</v>
      </c>
      <c r="AV468" s="12" t="s">
        <v>202</v>
      </c>
      <c r="AW468" s="12" t="s">
        <v>115</v>
      </c>
      <c r="AX468" s="12" t="s">
        <v>152</v>
      </c>
      <c r="AY468" s="157" t="s">
        <v>194</v>
      </c>
    </row>
    <row r="469" spans="2:51" s="13" customFormat="1" ht="13.5">
      <c r="B469" s="163"/>
      <c r="D469" s="147" t="s">
        <v>209</v>
      </c>
      <c r="E469" s="164" t="s">
        <v>90</v>
      </c>
      <c r="F469" s="165" t="s">
        <v>220</v>
      </c>
      <c r="H469" s="166">
        <v>231.6</v>
      </c>
      <c r="L469" s="163"/>
      <c r="M469" s="167"/>
      <c r="N469" s="168"/>
      <c r="O469" s="168"/>
      <c r="P469" s="168"/>
      <c r="Q469" s="168"/>
      <c r="R469" s="168"/>
      <c r="S469" s="168"/>
      <c r="T469" s="169"/>
      <c r="AT469" s="170" t="s">
        <v>209</v>
      </c>
      <c r="AU469" s="170" t="s">
        <v>202</v>
      </c>
      <c r="AV469" s="13" t="s">
        <v>201</v>
      </c>
      <c r="AW469" s="13" t="s">
        <v>115</v>
      </c>
      <c r="AX469" s="13" t="s">
        <v>158</v>
      </c>
      <c r="AY469" s="170" t="s">
        <v>194</v>
      </c>
    </row>
    <row r="470" spans="2:65" s="1" customFormat="1" ht="22.5" customHeight="1">
      <c r="B470" s="135"/>
      <c r="C470" s="176">
        <v>140</v>
      </c>
      <c r="D470" s="176" t="s">
        <v>332</v>
      </c>
      <c r="E470" s="177" t="s">
        <v>864</v>
      </c>
      <c r="F470" s="178" t="s">
        <v>865</v>
      </c>
      <c r="G470" s="179" t="s">
        <v>696</v>
      </c>
      <c r="H470" s="180">
        <v>254.76</v>
      </c>
      <c r="I470" s="181"/>
      <c r="J470" s="181">
        <f>I470*H470</f>
        <v>0</v>
      </c>
      <c r="K470" s="178" t="s">
        <v>90</v>
      </c>
      <c r="L470" s="182"/>
      <c r="M470" s="183" t="s">
        <v>90</v>
      </c>
      <c r="N470" s="184" t="s">
        <v>124</v>
      </c>
      <c r="O470" s="144">
        <v>0</v>
      </c>
      <c r="P470" s="144">
        <f>O470*H470</f>
        <v>0</v>
      </c>
      <c r="Q470" s="144">
        <v>0</v>
      </c>
      <c r="R470" s="144">
        <f>Q470*H470</f>
        <v>0</v>
      </c>
      <c r="S470" s="144">
        <v>0</v>
      </c>
      <c r="T470" s="145">
        <f>S470*H470</f>
        <v>0</v>
      </c>
      <c r="AR470" s="17" t="s">
        <v>439</v>
      </c>
      <c r="AT470" s="17" t="s">
        <v>332</v>
      </c>
      <c r="AU470" s="17" t="s">
        <v>202</v>
      </c>
      <c r="AY470" s="17" t="s">
        <v>194</v>
      </c>
      <c r="BE470" s="146">
        <f>IF(N470="základní",J470,0)</f>
        <v>0</v>
      </c>
      <c r="BF470" s="146">
        <f>IF(N470="snížená",J470,0)</f>
        <v>0</v>
      </c>
      <c r="BG470" s="146">
        <f>IF(N470="zákl. přenesená",J470,0)</f>
        <v>0</v>
      </c>
      <c r="BH470" s="146">
        <f>IF(N470="sníž. přenesená",J470,0)</f>
        <v>0</v>
      </c>
      <c r="BI470" s="146">
        <f>IF(N470="nulová",J470,0)</f>
        <v>0</v>
      </c>
      <c r="BJ470" s="17" t="s">
        <v>202</v>
      </c>
      <c r="BK470" s="146">
        <f>ROUND(I470*H470,2)</f>
        <v>0</v>
      </c>
      <c r="BL470" s="17" t="s">
        <v>275</v>
      </c>
      <c r="BM470" s="17" t="s">
        <v>866</v>
      </c>
    </row>
    <row r="471" spans="2:65" s="1" customFormat="1" ht="22.5" customHeight="1">
      <c r="B471" s="135"/>
      <c r="C471" s="136">
        <v>141</v>
      </c>
      <c r="D471" s="136" t="s">
        <v>197</v>
      </c>
      <c r="E471" s="137" t="s">
        <v>667</v>
      </c>
      <c r="F471" s="138" t="s">
        <v>668</v>
      </c>
      <c r="G471" s="139" t="s">
        <v>566</v>
      </c>
      <c r="H471" s="140">
        <v>267.447</v>
      </c>
      <c r="I471" s="141"/>
      <c r="J471" s="141">
        <f>I471*H471</f>
        <v>0</v>
      </c>
      <c r="K471" s="138" t="s">
        <v>317</v>
      </c>
      <c r="L471" s="31"/>
      <c r="M471" s="142" t="s">
        <v>90</v>
      </c>
      <c r="N471" s="143" t="s">
        <v>124</v>
      </c>
      <c r="O471" s="144">
        <v>0</v>
      </c>
      <c r="P471" s="144">
        <f>O471*H471</f>
        <v>0</v>
      </c>
      <c r="Q471" s="144">
        <v>0</v>
      </c>
      <c r="R471" s="144">
        <f>Q471*H471</f>
        <v>0</v>
      </c>
      <c r="S471" s="144">
        <v>0</v>
      </c>
      <c r="T471" s="145">
        <f>S471*H471</f>
        <v>0</v>
      </c>
      <c r="AR471" s="17" t="s">
        <v>275</v>
      </c>
      <c r="AT471" s="17" t="s">
        <v>197</v>
      </c>
      <c r="AU471" s="17" t="s">
        <v>202</v>
      </c>
      <c r="AY471" s="17" t="s">
        <v>194</v>
      </c>
      <c r="BE471" s="146">
        <f>IF(N471="základní",J471,0)</f>
        <v>0</v>
      </c>
      <c r="BF471" s="146">
        <f>IF(N471="snížená",J471,0)</f>
        <v>0</v>
      </c>
      <c r="BG471" s="146">
        <f>IF(N471="zákl. přenesená",J471,0)</f>
        <v>0</v>
      </c>
      <c r="BH471" s="146">
        <f>IF(N471="sníž. přenesená",J471,0)</f>
        <v>0</v>
      </c>
      <c r="BI471" s="146">
        <f>IF(N471="nulová",J471,0)</f>
        <v>0</v>
      </c>
      <c r="BJ471" s="17" t="s">
        <v>202</v>
      </c>
      <c r="BK471" s="146">
        <f>ROUND(I471*H471,2)</f>
        <v>0</v>
      </c>
      <c r="BL471" s="17" t="s">
        <v>275</v>
      </c>
      <c r="BM471" s="17" t="s">
        <v>669</v>
      </c>
    </row>
    <row r="472" spans="2:63" s="10" customFormat="1" ht="29.25" customHeight="1">
      <c r="B472" s="122"/>
      <c r="D472" s="132" t="s">
        <v>151</v>
      </c>
      <c r="E472" s="133" t="s">
        <v>867</v>
      </c>
      <c r="F472" s="133" t="s">
        <v>868</v>
      </c>
      <c r="J472" s="134">
        <f>SUM(J473:J486)</f>
        <v>0</v>
      </c>
      <c r="L472" s="122"/>
      <c r="M472" s="126"/>
      <c r="N472" s="127"/>
      <c r="O472" s="127"/>
      <c r="P472" s="128">
        <f>SUM(P473:P486)</f>
        <v>29.838</v>
      </c>
      <c r="Q472" s="127"/>
      <c r="R472" s="128">
        <f>SUM(R473:R486)</f>
        <v>0.44323199999999996</v>
      </c>
      <c r="S472" s="127"/>
      <c r="T472" s="129">
        <f>SUM(T473:T486)</f>
        <v>0</v>
      </c>
      <c r="AR472" s="123" t="s">
        <v>202</v>
      </c>
      <c r="AT472" s="130" t="s">
        <v>151</v>
      </c>
      <c r="AU472" s="130" t="s">
        <v>158</v>
      </c>
      <c r="AY472" s="123" t="s">
        <v>194</v>
      </c>
      <c r="BK472" s="131">
        <f>SUM(BK473:BK486)</f>
        <v>0</v>
      </c>
    </row>
    <row r="473" spans="2:65" s="1" customFormat="1" ht="22.5" customHeight="1">
      <c r="B473" s="135"/>
      <c r="C473" s="136">
        <v>142</v>
      </c>
      <c r="D473" s="136" t="s">
        <v>197</v>
      </c>
      <c r="E473" s="137" t="s">
        <v>869</v>
      </c>
      <c r="F473" s="138" t="s">
        <v>870</v>
      </c>
      <c r="G473" s="139" t="s">
        <v>352</v>
      </c>
      <c r="H473" s="140">
        <v>42</v>
      </c>
      <c r="I473" s="141"/>
      <c r="J473" s="141">
        <f>ROUND(I473*H473,2)</f>
        <v>0</v>
      </c>
      <c r="K473" s="138" t="s">
        <v>317</v>
      </c>
      <c r="L473" s="31"/>
      <c r="M473" s="142" t="s">
        <v>90</v>
      </c>
      <c r="N473" s="143" t="s">
        <v>124</v>
      </c>
      <c r="O473" s="144">
        <v>0.246</v>
      </c>
      <c r="P473" s="144">
        <f>O473*H473</f>
        <v>10.332</v>
      </c>
      <c r="Q473" s="144">
        <v>0.00079</v>
      </c>
      <c r="R473" s="144">
        <f>Q473*H473</f>
        <v>0.03318</v>
      </c>
      <c r="S473" s="144">
        <v>0</v>
      </c>
      <c r="T473" s="145">
        <f>S473*H473</f>
        <v>0</v>
      </c>
      <c r="AR473" s="17" t="s">
        <v>275</v>
      </c>
      <c r="AT473" s="17" t="s">
        <v>197</v>
      </c>
      <c r="AU473" s="17" t="s">
        <v>202</v>
      </c>
      <c r="AY473" s="17" t="s">
        <v>194</v>
      </c>
      <c r="BE473" s="146">
        <f>IF(N473="základní",J473,0)</f>
        <v>0</v>
      </c>
      <c r="BF473" s="146">
        <f>IF(N473="snížená",J473,0)</f>
        <v>0</v>
      </c>
      <c r="BG473" s="146">
        <f>IF(N473="zákl. přenesená",J473,0)</f>
        <v>0</v>
      </c>
      <c r="BH473" s="146">
        <f>IF(N473="sníž. přenesená",J473,0)</f>
        <v>0</v>
      </c>
      <c r="BI473" s="146">
        <f>IF(N473="nulová",J473,0)</f>
        <v>0</v>
      </c>
      <c r="BJ473" s="17" t="s">
        <v>202</v>
      </c>
      <c r="BK473" s="146">
        <f>ROUND(I473*H473,2)</f>
        <v>0</v>
      </c>
      <c r="BL473" s="17" t="s">
        <v>275</v>
      </c>
      <c r="BM473" s="17" t="s">
        <v>871</v>
      </c>
    </row>
    <row r="474" spans="2:51" s="12" customFormat="1" ht="13.5">
      <c r="B474" s="156"/>
      <c r="D474" s="150" t="s">
        <v>209</v>
      </c>
      <c r="E474" s="157" t="s">
        <v>90</v>
      </c>
      <c r="F474" s="158" t="s">
        <v>872</v>
      </c>
      <c r="H474" s="159">
        <v>42</v>
      </c>
      <c r="L474" s="156"/>
      <c r="M474" s="160"/>
      <c r="N474" s="161"/>
      <c r="O474" s="161"/>
      <c r="P474" s="161"/>
      <c r="Q474" s="161"/>
      <c r="R474" s="161"/>
      <c r="S474" s="161"/>
      <c r="T474" s="162"/>
      <c r="AT474" s="157" t="s">
        <v>209</v>
      </c>
      <c r="AU474" s="157" t="s">
        <v>202</v>
      </c>
      <c r="AV474" s="12" t="s">
        <v>202</v>
      </c>
      <c r="AW474" s="12" t="s">
        <v>115</v>
      </c>
      <c r="AX474" s="12" t="s">
        <v>152</v>
      </c>
      <c r="AY474" s="157" t="s">
        <v>194</v>
      </c>
    </row>
    <row r="475" spans="2:51" s="13" customFormat="1" ht="13.5">
      <c r="B475" s="163"/>
      <c r="D475" s="147" t="s">
        <v>209</v>
      </c>
      <c r="E475" s="164" t="s">
        <v>90</v>
      </c>
      <c r="F475" s="165" t="s">
        <v>220</v>
      </c>
      <c r="H475" s="166">
        <v>42</v>
      </c>
      <c r="L475" s="163"/>
      <c r="M475" s="167"/>
      <c r="N475" s="168"/>
      <c r="O475" s="168"/>
      <c r="P475" s="168"/>
      <c r="Q475" s="168"/>
      <c r="R475" s="168"/>
      <c r="S475" s="168"/>
      <c r="T475" s="169"/>
      <c r="AT475" s="170" t="s">
        <v>209</v>
      </c>
      <c r="AU475" s="170" t="s">
        <v>202</v>
      </c>
      <c r="AV475" s="13" t="s">
        <v>201</v>
      </c>
      <c r="AW475" s="13" t="s">
        <v>115</v>
      </c>
      <c r="AX475" s="13" t="s">
        <v>158</v>
      </c>
      <c r="AY475" s="170" t="s">
        <v>194</v>
      </c>
    </row>
    <row r="476" spans="2:65" s="1" customFormat="1" ht="22.5" customHeight="1">
      <c r="B476" s="135"/>
      <c r="C476" s="176">
        <v>143</v>
      </c>
      <c r="D476" s="176" t="s">
        <v>332</v>
      </c>
      <c r="E476" s="177" t="s">
        <v>873</v>
      </c>
      <c r="F476" s="178" t="s">
        <v>874</v>
      </c>
      <c r="G476" s="179" t="s">
        <v>352</v>
      </c>
      <c r="H476" s="180">
        <v>46.2</v>
      </c>
      <c r="I476" s="181"/>
      <c r="J476" s="181">
        <f>I476*H476</f>
        <v>0</v>
      </c>
      <c r="K476" s="178" t="s">
        <v>90</v>
      </c>
      <c r="L476" s="182"/>
      <c r="M476" s="183" t="s">
        <v>90</v>
      </c>
      <c r="N476" s="184" t="s">
        <v>124</v>
      </c>
      <c r="O476" s="144">
        <v>0</v>
      </c>
      <c r="P476" s="144">
        <f>O476*H476</f>
        <v>0</v>
      </c>
      <c r="Q476" s="144">
        <v>0.00036</v>
      </c>
      <c r="R476" s="144">
        <f>Q476*H476</f>
        <v>0.016632</v>
      </c>
      <c r="S476" s="144">
        <v>0</v>
      </c>
      <c r="T476" s="145">
        <f>S476*H476</f>
        <v>0</v>
      </c>
      <c r="AR476" s="17" t="s">
        <v>439</v>
      </c>
      <c r="AT476" s="17" t="s">
        <v>332</v>
      </c>
      <c r="AU476" s="17" t="s">
        <v>202</v>
      </c>
      <c r="AY476" s="17" t="s">
        <v>194</v>
      </c>
      <c r="BE476" s="146">
        <f>IF(N476="základní",J476,0)</f>
        <v>0</v>
      </c>
      <c r="BF476" s="146">
        <f>IF(N476="snížená",J476,0)</f>
        <v>0</v>
      </c>
      <c r="BG476" s="146">
        <f>IF(N476="zákl. přenesená",J476,0)</f>
        <v>0</v>
      </c>
      <c r="BH476" s="146">
        <f>IF(N476="sníž. přenesená",J476,0)</f>
        <v>0</v>
      </c>
      <c r="BI476" s="146">
        <f>IF(N476="nulová",J476,0)</f>
        <v>0</v>
      </c>
      <c r="BJ476" s="17" t="s">
        <v>202</v>
      </c>
      <c r="BK476" s="146">
        <f>ROUND(I476*H476,2)</f>
        <v>0</v>
      </c>
      <c r="BL476" s="17" t="s">
        <v>275</v>
      </c>
      <c r="BM476" s="17" t="s">
        <v>875</v>
      </c>
    </row>
    <row r="477" spans="2:51" s="12" customFormat="1" ht="13.5">
      <c r="B477" s="156"/>
      <c r="D477" s="147" t="s">
        <v>209</v>
      </c>
      <c r="F477" s="185" t="s">
        <v>876</v>
      </c>
      <c r="H477" s="186">
        <v>46.2</v>
      </c>
      <c r="L477" s="156"/>
      <c r="M477" s="160"/>
      <c r="N477" s="161"/>
      <c r="O477" s="161"/>
      <c r="P477" s="161"/>
      <c r="Q477" s="161"/>
      <c r="R477" s="161"/>
      <c r="S477" s="161"/>
      <c r="T477" s="162"/>
      <c r="AT477" s="157" t="s">
        <v>209</v>
      </c>
      <c r="AU477" s="157" t="s">
        <v>202</v>
      </c>
      <c r="AV477" s="12" t="s">
        <v>202</v>
      </c>
      <c r="AW477" s="12" t="s">
        <v>91</v>
      </c>
      <c r="AX477" s="12" t="s">
        <v>158</v>
      </c>
      <c r="AY477" s="157" t="s">
        <v>194</v>
      </c>
    </row>
    <row r="478" spans="2:65" s="1" customFormat="1" ht="22.5" customHeight="1">
      <c r="B478" s="135"/>
      <c r="C478" s="136">
        <v>144</v>
      </c>
      <c r="D478" s="136" t="s">
        <v>197</v>
      </c>
      <c r="E478" s="137" t="s">
        <v>877</v>
      </c>
      <c r="F478" s="138" t="s">
        <v>878</v>
      </c>
      <c r="G478" s="139" t="s">
        <v>316</v>
      </c>
      <c r="H478" s="140">
        <v>22.8</v>
      </c>
      <c r="I478" s="141"/>
      <c r="J478" s="141">
        <f>I478*H478</f>
        <v>0</v>
      </c>
      <c r="K478" s="138" t="s">
        <v>90</v>
      </c>
      <c r="L478" s="31"/>
      <c r="M478" s="142" t="s">
        <v>90</v>
      </c>
      <c r="N478" s="143" t="s">
        <v>124</v>
      </c>
      <c r="O478" s="144">
        <v>0.685</v>
      </c>
      <c r="P478" s="144">
        <f>O478*H478</f>
        <v>15.618000000000002</v>
      </c>
      <c r="Q478" s="144">
        <v>0.00392</v>
      </c>
      <c r="R478" s="144">
        <f>Q478*H478</f>
        <v>0.089376</v>
      </c>
      <c r="S478" s="144">
        <v>0</v>
      </c>
      <c r="T478" s="145">
        <f>S478*H478</f>
        <v>0</v>
      </c>
      <c r="AR478" s="17" t="s">
        <v>275</v>
      </c>
      <c r="AT478" s="17" t="s">
        <v>197</v>
      </c>
      <c r="AU478" s="17" t="s">
        <v>202</v>
      </c>
      <c r="AY478" s="17" t="s">
        <v>194</v>
      </c>
      <c r="BE478" s="146">
        <f>IF(N478="základní",J478,0)</f>
        <v>0</v>
      </c>
      <c r="BF478" s="146">
        <f>IF(N478="snížená",J478,0)</f>
        <v>0</v>
      </c>
      <c r="BG478" s="146">
        <f>IF(N478="zákl. přenesená",J478,0)</f>
        <v>0</v>
      </c>
      <c r="BH478" s="146">
        <f>IF(N478="sníž. přenesená",J478,0)</f>
        <v>0</v>
      </c>
      <c r="BI478" s="146">
        <f>IF(N478="nulová",J478,0)</f>
        <v>0</v>
      </c>
      <c r="BJ478" s="17" t="s">
        <v>202</v>
      </c>
      <c r="BK478" s="146">
        <f>ROUND(I478*H478,2)</f>
        <v>0</v>
      </c>
      <c r="BL478" s="17" t="s">
        <v>275</v>
      </c>
      <c r="BM478" s="17" t="s">
        <v>879</v>
      </c>
    </row>
    <row r="479" spans="2:51" s="11" customFormat="1" ht="13.5">
      <c r="B479" s="149"/>
      <c r="D479" s="150" t="s">
        <v>209</v>
      </c>
      <c r="E479" s="151" t="s">
        <v>90</v>
      </c>
      <c r="F479" s="152" t="s">
        <v>429</v>
      </c>
      <c r="H479" s="151" t="s">
        <v>90</v>
      </c>
      <c r="L479" s="149"/>
      <c r="M479" s="153"/>
      <c r="N479" s="154"/>
      <c r="O479" s="154"/>
      <c r="P479" s="154"/>
      <c r="Q479" s="154"/>
      <c r="R479" s="154"/>
      <c r="S479" s="154"/>
      <c r="T479" s="155"/>
      <c r="AT479" s="151" t="s">
        <v>209</v>
      </c>
      <c r="AU479" s="151" t="s">
        <v>202</v>
      </c>
      <c r="AV479" s="11" t="s">
        <v>158</v>
      </c>
      <c r="AW479" s="11" t="s">
        <v>115</v>
      </c>
      <c r="AX479" s="11" t="s">
        <v>152</v>
      </c>
      <c r="AY479" s="151" t="s">
        <v>194</v>
      </c>
    </row>
    <row r="480" spans="2:51" s="11" customFormat="1" ht="13.5">
      <c r="B480" s="149"/>
      <c r="D480" s="150" t="s">
        <v>209</v>
      </c>
      <c r="E480" s="151" t="s">
        <v>90</v>
      </c>
      <c r="F480" s="152" t="s">
        <v>880</v>
      </c>
      <c r="H480" s="151" t="s">
        <v>90</v>
      </c>
      <c r="L480" s="149"/>
      <c r="M480" s="153"/>
      <c r="N480" s="154"/>
      <c r="O480" s="154"/>
      <c r="P480" s="154"/>
      <c r="Q480" s="154"/>
      <c r="R480" s="154"/>
      <c r="S480" s="154"/>
      <c r="T480" s="155"/>
      <c r="AT480" s="151" t="s">
        <v>209</v>
      </c>
      <c r="AU480" s="151" t="s">
        <v>202</v>
      </c>
      <c r="AV480" s="11" t="s">
        <v>158</v>
      </c>
      <c r="AW480" s="11" t="s">
        <v>115</v>
      </c>
      <c r="AX480" s="11" t="s">
        <v>152</v>
      </c>
      <c r="AY480" s="151" t="s">
        <v>194</v>
      </c>
    </row>
    <row r="481" spans="2:51" s="12" customFormat="1" ht="13.5">
      <c r="B481" s="156"/>
      <c r="D481" s="150" t="s">
        <v>209</v>
      </c>
      <c r="E481" s="157" t="s">
        <v>90</v>
      </c>
      <c r="F481" s="158" t="s">
        <v>881</v>
      </c>
      <c r="H481" s="159">
        <v>22.8</v>
      </c>
      <c r="L481" s="156"/>
      <c r="M481" s="160"/>
      <c r="N481" s="161"/>
      <c r="O481" s="161"/>
      <c r="P481" s="161"/>
      <c r="Q481" s="161"/>
      <c r="R481" s="161"/>
      <c r="S481" s="161"/>
      <c r="T481" s="162"/>
      <c r="AT481" s="157" t="s">
        <v>209</v>
      </c>
      <c r="AU481" s="157" t="s">
        <v>202</v>
      </c>
      <c r="AV481" s="12" t="s">
        <v>202</v>
      </c>
      <c r="AW481" s="12" t="s">
        <v>115</v>
      </c>
      <c r="AX481" s="12" t="s">
        <v>152</v>
      </c>
      <c r="AY481" s="157" t="s">
        <v>194</v>
      </c>
    </row>
    <row r="482" spans="2:51" s="13" customFormat="1" ht="13.5">
      <c r="B482" s="163"/>
      <c r="D482" s="147" t="s">
        <v>209</v>
      </c>
      <c r="E482" s="164" t="s">
        <v>90</v>
      </c>
      <c r="F482" s="165" t="s">
        <v>220</v>
      </c>
      <c r="H482" s="166">
        <v>22.8</v>
      </c>
      <c r="L482" s="163"/>
      <c r="M482" s="167"/>
      <c r="N482" s="168"/>
      <c r="O482" s="168"/>
      <c r="P482" s="168"/>
      <c r="Q482" s="168"/>
      <c r="R482" s="168"/>
      <c r="S482" s="168"/>
      <c r="T482" s="169"/>
      <c r="AT482" s="170" t="s">
        <v>209</v>
      </c>
      <c r="AU482" s="170" t="s">
        <v>202</v>
      </c>
      <c r="AV482" s="13" t="s">
        <v>201</v>
      </c>
      <c r="AW482" s="13" t="s">
        <v>115</v>
      </c>
      <c r="AX482" s="13" t="s">
        <v>158</v>
      </c>
      <c r="AY482" s="170" t="s">
        <v>194</v>
      </c>
    </row>
    <row r="483" spans="2:65" s="1" customFormat="1" ht="31.5" customHeight="1">
      <c r="B483" s="135"/>
      <c r="C483" s="176">
        <v>145</v>
      </c>
      <c r="D483" s="176" t="s">
        <v>332</v>
      </c>
      <c r="E483" s="177" t="s">
        <v>882</v>
      </c>
      <c r="F483" s="178" t="s">
        <v>883</v>
      </c>
      <c r="G483" s="179" t="s">
        <v>316</v>
      </c>
      <c r="H483" s="180">
        <v>25.08</v>
      </c>
      <c r="I483" s="181"/>
      <c r="J483" s="181">
        <f>I483*H483</f>
        <v>0</v>
      </c>
      <c r="K483" s="178" t="s">
        <v>90</v>
      </c>
      <c r="L483" s="182"/>
      <c r="M483" s="183" t="s">
        <v>90</v>
      </c>
      <c r="N483" s="184" t="s">
        <v>124</v>
      </c>
      <c r="O483" s="144">
        <v>0</v>
      </c>
      <c r="P483" s="144">
        <f>O483*H483</f>
        <v>0</v>
      </c>
      <c r="Q483" s="144">
        <v>0.0118</v>
      </c>
      <c r="R483" s="144">
        <f>Q483*H483</f>
        <v>0.295944</v>
      </c>
      <c r="S483" s="144">
        <v>0</v>
      </c>
      <c r="T483" s="145">
        <f>S483*H483</f>
        <v>0</v>
      </c>
      <c r="AR483" s="17" t="s">
        <v>439</v>
      </c>
      <c r="AT483" s="17" t="s">
        <v>332</v>
      </c>
      <c r="AU483" s="17" t="s">
        <v>202</v>
      </c>
      <c r="AY483" s="17" t="s">
        <v>194</v>
      </c>
      <c r="BE483" s="146">
        <f>IF(N483="základní",J483,0)</f>
        <v>0</v>
      </c>
      <c r="BF483" s="146">
        <f>IF(N483="snížená",J483,0)</f>
        <v>0</v>
      </c>
      <c r="BG483" s="146">
        <f>IF(N483="zákl. přenesená",J483,0)</f>
        <v>0</v>
      </c>
      <c r="BH483" s="146">
        <f>IF(N483="sníž. přenesená",J483,0)</f>
        <v>0</v>
      </c>
      <c r="BI483" s="146">
        <f>IF(N483="nulová",J483,0)</f>
        <v>0</v>
      </c>
      <c r="BJ483" s="17" t="s">
        <v>202</v>
      </c>
      <c r="BK483" s="146">
        <f>ROUND(I483*H483,2)</f>
        <v>0</v>
      </c>
      <c r="BL483" s="17" t="s">
        <v>275</v>
      </c>
      <c r="BM483" s="17" t="s">
        <v>884</v>
      </c>
    </row>
    <row r="484" spans="2:65" s="1" customFormat="1" ht="22.5" customHeight="1">
      <c r="B484" s="135"/>
      <c r="C484" s="136">
        <v>146</v>
      </c>
      <c r="D484" s="136" t="s">
        <v>197</v>
      </c>
      <c r="E484" s="137" t="s">
        <v>885</v>
      </c>
      <c r="F484" s="138" t="s">
        <v>886</v>
      </c>
      <c r="G484" s="139" t="s">
        <v>316</v>
      </c>
      <c r="H484" s="140">
        <v>27</v>
      </c>
      <c r="I484" s="141"/>
      <c r="J484" s="141">
        <f>I484*H484</f>
        <v>0</v>
      </c>
      <c r="K484" s="138" t="s">
        <v>317</v>
      </c>
      <c r="L484" s="31"/>
      <c r="M484" s="142" t="s">
        <v>90</v>
      </c>
      <c r="N484" s="143" t="s">
        <v>124</v>
      </c>
      <c r="O484" s="144">
        <v>0.1</v>
      </c>
      <c r="P484" s="144">
        <f>O484*H484</f>
        <v>2.7</v>
      </c>
      <c r="Q484" s="144">
        <v>0</v>
      </c>
      <c r="R484" s="144">
        <f>Q484*H484</f>
        <v>0</v>
      </c>
      <c r="S484" s="144">
        <v>0</v>
      </c>
      <c r="T484" s="145">
        <f>S484*H484</f>
        <v>0</v>
      </c>
      <c r="AR484" s="17" t="s">
        <v>275</v>
      </c>
      <c r="AT484" s="17" t="s">
        <v>197</v>
      </c>
      <c r="AU484" s="17" t="s">
        <v>202</v>
      </c>
      <c r="AY484" s="17" t="s">
        <v>194</v>
      </c>
      <c r="BE484" s="146">
        <f>IF(N484="základní",J484,0)</f>
        <v>0</v>
      </c>
      <c r="BF484" s="146">
        <f>IF(N484="snížená",J484,0)</f>
        <v>0</v>
      </c>
      <c r="BG484" s="146">
        <f>IF(N484="zákl. přenesená",J484,0)</f>
        <v>0</v>
      </c>
      <c r="BH484" s="146">
        <f>IF(N484="sníž. přenesená",J484,0)</f>
        <v>0</v>
      </c>
      <c r="BI484" s="146">
        <f>IF(N484="nulová",J484,0)</f>
        <v>0</v>
      </c>
      <c r="BJ484" s="17" t="s">
        <v>202</v>
      </c>
      <c r="BK484" s="146">
        <f>ROUND(I484*H484,2)</f>
        <v>0</v>
      </c>
      <c r="BL484" s="17" t="s">
        <v>275</v>
      </c>
      <c r="BM484" s="17" t="s">
        <v>887</v>
      </c>
    </row>
    <row r="485" spans="2:65" s="1" customFormat="1" ht="22.5" customHeight="1">
      <c r="B485" s="135"/>
      <c r="C485" s="136">
        <v>147</v>
      </c>
      <c r="D485" s="136" t="s">
        <v>197</v>
      </c>
      <c r="E485" s="137" t="s">
        <v>888</v>
      </c>
      <c r="F485" s="138" t="s">
        <v>889</v>
      </c>
      <c r="G485" s="139" t="s">
        <v>316</v>
      </c>
      <c r="H485" s="140">
        <v>27</v>
      </c>
      <c r="I485" s="141"/>
      <c r="J485" s="141">
        <f>I485*H485</f>
        <v>0</v>
      </c>
      <c r="K485" s="138" t="s">
        <v>317</v>
      </c>
      <c r="L485" s="31"/>
      <c r="M485" s="142" t="s">
        <v>90</v>
      </c>
      <c r="N485" s="143" t="s">
        <v>124</v>
      </c>
      <c r="O485" s="144">
        <v>0.044</v>
      </c>
      <c r="P485" s="144">
        <f>O485*H485</f>
        <v>1.188</v>
      </c>
      <c r="Q485" s="144">
        <v>0.0003</v>
      </c>
      <c r="R485" s="144">
        <f>Q485*H485</f>
        <v>0.0081</v>
      </c>
      <c r="S485" s="144">
        <v>0</v>
      </c>
      <c r="T485" s="145">
        <f>S485*H485</f>
        <v>0</v>
      </c>
      <c r="AR485" s="17" t="s">
        <v>275</v>
      </c>
      <c r="AT485" s="17" t="s">
        <v>197</v>
      </c>
      <c r="AU485" s="17" t="s">
        <v>202</v>
      </c>
      <c r="AY485" s="17" t="s">
        <v>194</v>
      </c>
      <c r="BE485" s="146">
        <f>IF(N485="základní",J485,0)</f>
        <v>0</v>
      </c>
      <c r="BF485" s="146">
        <f>IF(N485="snížená",J485,0)</f>
        <v>0</v>
      </c>
      <c r="BG485" s="146">
        <f>IF(N485="zákl. přenesená",J485,0)</f>
        <v>0</v>
      </c>
      <c r="BH485" s="146">
        <f>IF(N485="sníž. přenesená",J485,0)</f>
        <v>0</v>
      </c>
      <c r="BI485" s="146">
        <f>IF(N485="nulová",J485,0)</f>
        <v>0</v>
      </c>
      <c r="BJ485" s="17" t="s">
        <v>202</v>
      </c>
      <c r="BK485" s="146">
        <f>ROUND(I485*H485,2)</f>
        <v>0</v>
      </c>
      <c r="BL485" s="17" t="s">
        <v>275</v>
      </c>
      <c r="BM485" s="17" t="s">
        <v>890</v>
      </c>
    </row>
    <row r="486" spans="2:65" s="1" customFormat="1" ht="22.5" customHeight="1">
      <c r="B486" s="135"/>
      <c r="C486" s="136">
        <v>148</v>
      </c>
      <c r="D486" s="136" t="s">
        <v>197</v>
      </c>
      <c r="E486" s="137" t="s">
        <v>891</v>
      </c>
      <c r="F486" s="138" t="s">
        <v>892</v>
      </c>
      <c r="G486" s="139" t="s">
        <v>566</v>
      </c>
      <c r="H486" s="140">
        <v>241.821</v>
      </c>
      <c r="I486" s="141"/>
      <c r="J486" s="141">
        <f>I486*H486</f>
        <v>0</v>
      </c>
      <c r="K486" s="138" t="s">
        <v>317</v>
      </c>
      <c r="L486" s="31"/>
      <c r="M486" s="142" t="s">
        <v>90</v>
      </c>
      <c r="N486" s="143" t="s">
        <v>124</v>
      </c>
      <c r="O486" s="144">
        <v>0</v>
      </c>
      <c r="P486" s="144">
        <f>O486*H486</f>
        <v>0</v>
      </c>
      <c r="Q486" s="144">
        <v>0</v>
      </c>
      <c r="R486" s="144">
        <f>Q486*H486</f>
        <v>0</v>
      </c>
      <c r="S486" s="144">
        <v>0</v>
      </c>
      <c r="T486" s="145">
        <f>S486*H486</f>
        <v>0</v>
      </c>
      <c r="AR486" s="17" t="s">
        <v>275</v>
      </c>
      <c r="AT486" s="17" t="s">
        <v>197</v>
      </c>
      <c r="AU486" s="17" t="s">
        <v>202</v>
      </c>
      <c r="AY486" s="17" t="s">
        <v>194</v>
      </c>
      <c r="BE486" s="146">
        <f>IF(N486="základní",J486,0)</f>
        <v>0</v>
      </c>
      <c r="BF486" s="146">
        <f>IF(N486="snížená",J486,0)</f>
        <v>0</v>
      </c>
      <c r="BG486" s="146">
        <f>IF(N486="zákl. přenesená",J486,0)</f>
        <v>0</v>
      </c>
      <c r="BH486" s="146">
        <f>IF(N486="sníž. přenesená",J486,0)</f>
        <v>0</v>
      </c>
      <c r="BI486" s="146">
        <f>IF(N486="nulová",J486,0)</f>
        <v>0</v>
      </c>
      <c r="BJ486" s="17" t="s">
        <v>202</v>
      </c>
      <c r="BK486" s="146">
        <f>ROUND(I486*H486,2)</f>
        <v>0</v>
      </c>
      <c r="BL486" s="17" t="s">
        <v>275</v>
      </c>
      <c r="BM486" s="17" t="s">
        <v>893</v>
      </c>
    </row>
    <row r="487" spans="2:63" s="10" customFormat="1" ht="29.25" customHeight="1">
      <c r="B487" s="122"/>
      <c r="D487" s="132" t="s">
        <v>151</v>
      </c>
      <c r="E487" s="133" t="s">
        <v>894</v>
      </c>
      <c r="F487" s="133" t="s">
        <v>895</v>
      </c>
      <c r="J487" s="134">
        <f>BK487</f>
        <v>0</v>
      </c>
      <c r="L487" s="122"/>
      <c r="M487" s="126"/>
      <c r="N487" s="127"/>
      <c r="O487" s="127"/>
      <c r="P487" s="128">
        <f>SUM(P488:P489)</f>
        <v>42.665</v>
      </c>
      <c r="Q487" s="127"/>
      <c r="R487" s="128">
        <f>SUM(R488:R489)</f>
        <v>0.050879999999999995</v>
      </c>
      <c r="S487" s="127"/>
      <c r="T487" s="129">
        <f>SUM(T488:T489)</f>
        <v>0</v>
      </c>
      <c r="AR487" s="123" t="s">
        <v>202</v>
      </c>
      <c r="AT487" s="130" t="s">
        <v>151</v>
      </c>
      <c r="AU487" s="130" t="s">
        <v>158</v>
      </c>
      <c r="AY487" s="123" t="s">
        <v>194</v>
      </c>
      <c r="BK487" s="131">
        <f>SUM(BK488:BK489)</f>
        <v>0</v>
      </c>
    </row>
    <row r="488" spans="2:65" s="1" customFormat="1" ht="22.5" customHeight="1">
      <c r="B488" s="135"/>
      <c r="C488" s="136">
        <v>149</v>
      </c>
      <c r="D488" s="136" t="s">
        <v>197</v>
      </c>
      <c r="E488" s="137" t="s">
        <v>896</v>
      </c>
      <c r="F488" s="138" t="s">
        <v>897</v>
      </c>
      <c r="G488" s="139" t="s">
        <v>316</v>
      </c>
      <c r="H488" s="140">
        <v>53</v>
      </c>
      <c r="I488" s="141"/>
      <c r="J488" s="141">
        <f>ROUND(I488*H488,2)</f>
        <v>0</v>
      </c>
      <c r="K488" s="138" t="s">
        <v>898</v>
      </c>
      <c r="L488" s="31"/>
      <c r="M488" s="142" t="s">
        <v>90</v>
      </c>
      <c r="N488" s="143" t="s">
        <v>124</v>
      </c>
      <c r="O488" s="144">
        <v>0.412</v>
      </c>
      <c r="P488" s="144">
        <f>O488*H488</f>
        <v>21.836</v>
      </c>
      <c r="Q488" s="144">
        <v>0.0003</v>
      </c>
      <c r="R488" s="144">
        <f>Q488*H488</f>
        <v>0.015899999999999997</v>
      </c>
      <c r="S488" s="144">
        <v>0</v>
      </c>
      <c r="T488" s="145">
        <f>S488*H488</f>
        <v>0</v>
      </c>
      <c r="AR488" s="17" t="s">
        <v>275</v>
      </c>
      <c r="AT488" s="17" t="s">
        <v>197</v>
      </c>
      <c r="AU488" s="17" t="s">
        <v>202</v>
      </c>
      <c r="AY488" s="17" t="s">
        <v>194</v>
      </c>
      <c r="BE488" s="146">
        <f>IF(N488="základní",J488,0)</f>
        <v>0</v>
      </c>
      <c r="BF488" s="146">
        <f>IF(N488="snížená",J488,0)</f>
        <v>0</v>
      </c>
      <c r="BG488" s="146">
        <f>IF(N488="zákl. přenesená",J488,0)</f>
        <v>0</v>
      </c>
      <c r="BH488" s="146">
        <f>IF(N488="sníž. přenesená",J488,0)</f>
        <v>0</v>
      </c>
      <c r="BI488" s="146">
        <f>IF(N488="nulová",J488,0)</f>
        <v>0</v>
      </c>
      <c r="BJ488" s="17" t="s">
        <v>202</v>
      </c>
      <c r="BK488" s="146">
        <f>ROUND(I488*H488,2)</f>
        <v>0</v>
      </c>
      <c r="BL488" s="17" t="s">
        <v>275</v>
      </c>
      <c r="BM488" s="17" t="s">
        <v>899</v>
      </c>
    </row>
    <row r="489" spans="2:65" s="1" customFormat="1" ht="22.5" customHeight="1">
      <c r="B489" s="135"/>
      <c r="C489" s="136">
        <v>150</v>
      </c>
      <c r="D489" s="136" t="s">
        <v>197</v>
      </c>
      <c r="E489" s="137" t="s">
        <v>900</v>
      </c>
      <c r="F489" s="138" t="s">
        <v>901</v>
      </c>
      <c r="G489" s="139" t="s">
        <v>316</v>
      </c>
      <c r="H489" s="140">
        <v>53</v>
      </c>
      <c r="I489" s="141"/>
      <c r="J489" s="141">
        <f>ROUND(I489*H489,2)</f>
        <v>0</v>
      </c>
      <c r="K489" s="138" t="s">
        <v>898</v>
      </c>
      <c r="L489" s="31"/>
      <c r="M489" s="142" t="s">
        <v>90</v>
      </c>
      <c r="N489" s="172" t="s">
        <v>124</v>
      </c>
      <c r="O489" s="173">
        <v>0.393</v>
      </c>
      <c r="P489" s="173">
        <f>O489*H489</f>
        <v>20.829</v>
      </c>
      <c r="Q489" s="173">
        <v>0.00066</v>
      </c>
      <c r="R489" s="173">
        <f>Q489*H489</f>
        <v>0.03498</v>
      </c>
      <c r="S489" s="173">
        <v>0</v>
      </c>
      <c r="T489" s="174">
        <f>S489*H489</f>
        <v>0</v>
      </c>
      <c r="AR489" s="17" t="s">
        <v>275</v>
      </c>
      <c r="AT489" s="17" t="s">
        <v>197</v>
      </c>
      <c r="AU489" s="17" t="s">
        <v>202</v>
      </c>
      <c r="AY489" s="17" t="s">
        <v>194</v>
      </c>
      <c r="BE489" s="146">
        <f>IF(N489="základní",J489,0)</f>
        <v>0</v>
      </c>
      <c r="BF489" s="146">
        <f>IF(N489="snížená",J489,0)</f>
        <v>0</v>
      </c>
      <c r="BG489" s="146">
        <f>IF(N489="zákl. přenesená",J489,0)</f>
        <v>0</v>
      </c>
      <c r="BH489" s="146">
        <f>IF(N489="sníž. přenesená",J489,0)</f>
        <v>0</v>
      </c>
      <c r="BI489" s="146">
        <f>IF(N489="nulová",J489,0)</f>
        <v>0</v>
      </c>
      <c r="BJ489" s="17" t="s">
        <v>202</v>
      </c>
      <c r="BK489" s="146">
        <f>ROUND(I489*H489,2)</f>
        <v>0</v>
      </c>
      <c r="BL489" s="17" t="s">
        <v>275</v>
      </c>
      <c r="BM489" s="17" t="s">
        <v>902</v>
      </c>
    </row>
    <row r="490" spans="2:63" s="10" customFormat="1" ht="29.25" customHeight="1">
      <c r="B490" s="122"/>
      <c r="D490" s="132" t="s">
        <v>151</v>
      </c>
      <c r="E490" s="133" t="s">
        <v>670</v>
      </c>
      <c r="F490" s="133" t="s">
        <v>671</v>
      </c>
      <c r="J490" s="134">
        <f>BK490</f>
        <v>0</v>
      </c>
      <c r="L490" s="122"/>
      <c r="M490" s="126"/>
      <c r="N490" s="127"/>
      <c r="O490" s="127"/>
      <c r="P490" s="128">
        <f>SUM(P491:P492)</f>
        <v>34.44608</v>
      </c>
      <c r="Q490" s="127"/>
      <c r="R490" s="128">
        <f>SUM(R491:R492)</f>
        <v>0.15608380000000002</v>
      </c>
      <c r="S490" s="127"/>
      <c r="T490" s="129">
        <f>SUM(T491:T492)</f>
        <v>0</v>
      </c>
      <c r="AR490" s="123" t="s">
        <v>202</v>
      </c>
      <c r="AT490" s="130" t="s">
        <v>151</v>
      </c>
      <c r="AU490" s="130" t="s">
        <v>158</v>
      </c>
      <c r="AY490" s="123" t="s">
        <v>194</v>
      </c>
      <c r="BK490" s="131">
        <f>SUM(BK491:BK492)</f>
        <v>0</v>
      </c>
    </row>
    <row r="491" spans="2:65" s="1" customFormat="1" ht="31.5" customHeight="1">
      <c r="B491" s="135"/>
      <c r="C491" s="136">
        <v>151</v>
      </c>
      <c r="D491" s="136" t="s">
        <v>197</v>
      </c>
      <c r="E491" s="137" t="s">
        <v>672</v>
      </c>
      <c r="F491" s="138" t="s">
        <v>673</v>
      </c>
      <c r="G491" s="139" t="s">
        <v>316</v>
      </c>
      <c r="H491" s="140">
        <v>538.22</v>
      </c>
      <c r="I491" s="141"/>
      <c r="J491" s="141">
        <f>ROUND(I491*H491,2)</f>
        <v>0</v>
      </c>
      <c r="K491" s="138" t="s">
        <v>317</v>
      </c>
      <c r="L491" s="31"/>
      <c r="M491" s="142" t="s">
        <v>90</v>
      </c>
      <c r="N491" s="143" t="s">
        <v>124</v>
      </c>
      <c r="O491" s="144">
        <v>0.064</v>
      </c>
      <c r="P491" s="144">
        <f>O491*H491</f>
        <v>34.44608</v>
      </c>
      <c r="Q491" s="144">
        <v>0.00029</v>
      </c>
      <c r="R491" s="144">
        <f>Q491*H491</f>
        <v>0.15608380000000002</v>
      </c>
      <c r="S491" s="144">
        <v>0</v>
      </c>
      <c r="T491" s="145">
        <f>S491*H491</f>
        <v>0</v>
      </c>
      <c r="AR491" s="17" t="s">
        <v>275</v>
      </c>
      <c r="AT491" s="17" t="s">
        <v>197</v>
      </c>
      <c r="AU491" s="17" t="s">
        <v>202</v>
      </c>
      <c r="AY491" s="17" t="s">
        <v>194</v>
      </c>
      <c r="BE491" s="146">
        <f>IF(N491="základní",J491,0)</f>
        <v>0</v>
      </c>
      <c r="BF491" s="146">
        <f>IF(N491="snížená",J491,0)</f>
        <v>0</v>
      </c>
      <c r="BG491" s="146">
        <f>IF(N491="zákl. přenesená",J491,0)</f>
        <v>0</v>
      </c>
      <c r="BH491" s="146">
        <f>IF(N491="sníž. přenesená",J491,0)</f>
        <v>0</v>
      </c>
      <c r="BI491" s="146">
        <f>IF(N491="nulová",J491,0)</f>
        <v>0</v>
      </c>
      <c r="BJ491" s="17" t="s">
        <v>202</v>
      </c>
      <c r="BK491" s="146">
        <f>ROUND(I491*H491,2)</f>
        <v>0</v>
      </c>
      <c r="BL491" s="17" t="s">
        <v>275</v>
      </c>
      <c r="BM491" s="17" t="s">
        <v>674</v>
      </c>
    </row>
    <row r="492" spans="2:47" s="1" customFormat="1" ht="27">
      <c r="B492" s="31"/>
      <c r="D492" s="150" t="s">
        <v>204</v>
      </c>
      <c r="F492" s="171" t="s">
        <v>675</v>
      </c>
      <c r="L492" s="31"/>
      <c r="M492" s="189"/>
      <c r="N492" s="190"/>
      <c r="O492" s="190"/>
      <c r="P492" s="190"/>
      <c r="Q492" s="190"/>
      <c r="R492" s="190"/>
      <c r="S492" s="190"/>
      <c r="T492" s="191"/>
      <c r="AT492" s="17" t="s">
        <v>204</v>
      </c>
      <c r="AU492" s="17" t="s">
        <v>202</v>
      </c>
    </row>
    <row r="493" spans="2:12" s="1" customFormat="1" ht="6.75" customHeight="1">
      <c r="B493" s="46"/>
      <c r="C493" s="47"/>
      <c r="D493" s="47"/>
      <c r="E493" s="47"/>
      <c r="F493" s="47"/>
      <c r="G493" s="47"/>
      <c r="H493" s="47"/>
      <c r="I493" s="47"/>
      <c r="J493" s="47"/>
      <c r="K493" s="47"/>
      <c r="L493" s="31"/>
    </row>
    <row r="494" ht="13.5">
      <c r="AT494" s="175"/>
    </row>
  </sheetData>
  <sheetProtection/>
  <autoFilter ref="C94:K94"/>
  <mergeCells count="9">
    <mergeCell ref="E87:H87"/>
    <mergeCell ref="G1:H1"/>
    <mergeCell ref="L2:V2"/>
    <mergeCell ref="E9:H9"/>
    <mergeCell ref="E24:H24"/>
    <mergeCell ref="E45:H45"/>
    <mergeCell ref="E47:H47"/>
    <mergeCell ref="E85:H85"/>
    <mergeCell ref="E7:J7"/>
  </mergeCells>
  <hyperlinks>
    <hyperlink ref="F1:G1" location="C2" tooltip="Krycí list soupisu" display="1) Krycí list soupisu"/>
    <hyperlink ref="G1:H1" location="C54" tooltip="Rekapitulace" display="2) Rekapitulace"/>
    <hyperlink ref="J1" location="C87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BR180"/>
  <sheetViews>
    <sheetView showGridLines="0" zoomScalePageLayoutView="0" workbookViewId="0" topLeftCell="A1">
      <pane ySplit="1" topLeftCell="A59" activePane="bottomLeft" state="frozen"/>
      <selection pane="topLeft" activeCell="A1" sqref="A1"/>
      <selection pane="bottomLeft" activeCell="I81" sqref="I8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2" max="12" width="15.83203125" style="0" customWidth="1"/>
    <col min="13" max="20" width="15.83203125" style="0" hidden="1" customWidth="1"/>
    <col min="21" max="22" width="15.8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0"/>
      <c r="B1" s="197"/>
      <c r="C1" s="197"/>
      <c r="D1" s="198" t="s">
        <v>88</v>
      </c>
      <c r="E1" s="197"/>
      <c r="F1" s="199" t="s">
        <v>953</v>
      </c>
      <c r="G1" s="564" t="s">
        <v>954</v>
      </c>
      <c r="H1" s="564"/>
      <c r="I1" s="197"/>
      <c r="J1" s="199" t="s">
        <v>955</v>
      </c>
      <c r="K1" s="198" t="s">
        <v>167</v>
      </c>
      <c r="L1" s="199" t="s">
        <v>956</v>
      </c>
      <c r="M1" s="199"/>
      <c r="N1" s="199"/>
      <c r="O1" s="199"/>
      <c r="P1" s="199"/>
      <c r="Q1" s="199"/>
      <c r="R1" s="199"/>
      <c r="S1" s="199"/>
      <c r="T1" s="199"/>
      <c r="U1" s="201"/>
      <c r="V1" s="201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530" t="s">
        <v>93</v>
      </c>
      <c r="M2" s="531"/>
      <c r="N2" s="531"/>
      <c r="O2" s="531"/>
      <c r="P2" s="531"/>
      <c r="Q2" s="531"/>
      <c r="R2" s="531"/>
      <c r="S2" s="531"/>
      <c r="T2" s="531"/>
      <c r="U2" s="531"/>
      <c r="V2" s="531"/>
      <c r="AT2" s="17" t="s">
        <v>164</v>
      </c>
    </row>
    <row r="3" spans="2:46" ht="6.75" customHeight="1">
      <c r="B3" s="18"/>
      <c r="C3" s="19"/>
      <c r="D3" s="19"/>
      <c r="E3" s="19"/>
      <c r="F3" s="19"/>
      <c r="G3" s="19"/>
      <c r="H3" s="19"/>
      <c r="I3" s="19"/>
      <c r="J3" s="19"/>
      <c r="K3" s="20"/>
      <c r="AT3" s="17" t="s">
        <v>158</v>
      </c>
    </row>
    <row r="4" spans="2:46" ht="36.75" customHeight="1">
      <c r="B4" s="21"/>
      <c r="C4" s="22"/>
      <c r="D4" s="23" t="s">
        <v>168</v>
      </c>
      <c r="E4" s="22"/>
      <c r="F4" s="22"/>
      <c r="G4" s="22"/>
      <c r="H4" s="22"/>
      <c r="I4" s="22"/>
      <c r="J4" s="22"/>
      <c r="K4" s="24"/>
      <c r="M4" s="25" t="s">
        <v>98</v>
      </c>
      <c r="AT4" s="17" t="s">
        <v>91</v>
      </c>
    </row>
    <row r="5" spans="2:11" ht="6.75" customHeight="1">
      <c r="B5" s="21"/>
      <c r="C5" s="22"/>
      <c r="D5" s="22"/>
      <c r="E5" s="22"/>
      <c r="F5" s="22"/>
      <c r="G5" s="22"/>
      <c r="H5" s="22"/>
      <c r="I5" s="22"/>
      <c r="J5" s="22"/>
      <c r="K5" s="24"/>
    </row>
    <row r="6" spans="2:11" ht="15">
      <c r="B6" s="21"/>
      <c r="C6" s="22"/>
      <c r="D6" s="29" t="s">
        <v>102</v>
      </c>
      <c r="E6" s="22"/>
      <c r="F6" s="22"/>
      <c r="G6" s="22"/>
      <c r="H6" s="22"/>
      <c r="I6" s="22"/>
      <c r="J6" s="22"/>
      <c r="K6" s="24"/>
    </row>
    <row r="7" spans="2:11" ht="22.5" customHeight="1">
      <c r="B7" s="21"/>
      <c r="C7" s="22"/>
      <c r="D7" s="22"/>
      <c r="E7" s="538" t="str">
        <f>'Rekapitulace stavby'!K6</f>
        <v>Snížení energetické náročnosti budov na ulici Fráni Šrámka 2457/28, 2458/30 a 2459/32 v Ostravě - Mariánských Horách</v>
      </c>
      <c r="F7" s="577"/>
      <c r="G7" s="577"/>
      <c r="H7" s="577"/>
      <c r="I7" s="22"/>
      <c r="J7" s="22"/>
      <c r="K7" s="24"/>
    </row>
    <row r="8" spans="2:11" s="1" customFormat="1" ht="15">
      <c r="B8" s="31"/>
      <c r="C8" s="32"/>
      <c r="D8" s="29" t="s">
        <v>169</v>
      </c>
      <c r="E8" s="32"/>
      <c r="F8" s="32"/>
      <c r="G8" s="32"/>
      <c r="H8" s="32"/>
      <c r="I8" s="32"/>
      <c r="J8" s="32"/>
      <c r="K8" s="35"/>
    </row>
    <row r="9" spans="2:11" s="1" customFormat="1" ht="36.75" customHeight="1">
      <c r="B9" s="31"/>
      <c r="C9" s="32"/>
      <c r="D9" s="340"/>
      <c r="E9" s="578" t="s">
        <v>1050</v>
      </c>
      <c r="F9" s="579"/>
      <c r="G9" s="579"/>
      <c r="H9" s="579"/>
      <c r="I9" s="340"/>
      <c r="J9" s="340"/>
      <c r="K9" s="35"/>
    </row>
    <row r="10" spans="2:11" s="1" customFormat="1" ht="13.5">
      <c r="B10" s="31"/>
      <c r="C10" s="32"/>
      <c r="D10" s="32"/>
      <c r="E10" s="32"/>
      <c r="F10" s="32"/>
      <c r="G10" s="32"/>
      <c r="H10" s="32"/>
      <c r="I10" s="32"/>
      <c r="J10" s="32"/>
      <c r="K10" s="35"/>
    </row>
    <row r="11" spans="2:11" s="1" customFormat="1" ht="14.25" customHeight="1">
      <c r="B11" s="31"/>
      <c r="C11" s="32"/>
      <c r="D11" s="29" t="s">
        <v>103</v>
      </c>
      <c r="E11" s="32"/>
      <c r="F11" s="27" t="s">
        <v>90</v>
      </c>
      <c r="G11" s="32"/>
      <c r="H11" s="32"/>
      <c r="I11" s="29" t="s">
        <v>104</v>
      </c>
      <c r="J11" s="27" t="s">
        <v>90</v>
      </c>
      <c r="K11" s="35"/>
    </row>
    <row r="12" spans="2:11" s="1" customFormat="1" ht="14.25" customHeight="1">
      <c r="B12" s="31"/>
      <c r="C12" s="32"/>
      <c r="D12" s="29" t="s">
        <v>105</v>
      </c>
      <c r="E12" s="32"/>
      <c r="F12" s="27" t="s">
        <v>1329</v>
      </c>
      <c r="G12" s="32"/>
      <c r="H12" s="32"/>
      <c r="I12" s="29" t="s">
        <v>107</v>
      </c>
      <c r="J12" s="84">
        <f>'Rekapitulace stavby'!AN8</f>
        <v>42555</v>
      </c>
      <c r="K12" s="35"/>
    </row>
    <row r="13" spans="2:11" s="1" customFormat="1" ht="10.5" customHeight="1">
      <c r="B13" s="31"/>
      <c r="C13" s="32"/>
      <c r="D13" s="32"/>
      <c r="E13" s="32"/>
      <c r="F13" s="32"/>
      <c r="G13" s="32"/>
      <c r="H13" s="32"/>
      <c r="I13" s="32"/>
      <c r="J13" s="32"/>
      <c r="K13" s="35"/>
    </row>
    <row r="14" spans="2:11" s="1" customFormat="1" ht="14.25" customHeight="1">
      <c r="B14" s="31"/>
      <c r="C14" s="32"/>
      <c r="D14" s="29" t="s">
        <v>108</v>
      </c>
      <c r="E14" s="32"/>
      <c r="F14" s="32" t="s">
        <v>1323</v>
      </c>
      <c r="G14" s="32"/>
      <c r="H14" s="32"/>
      <c r="I14" s="29" t="s">
        <v>109</v>
      </c>
      <c r="J14" s="27" t="s">
        <v>90</v>
      </c>
      <c r="K14" s="35"/>
    </row>
    <row r="15" spans="2:11" s="1" customFormat="1" ht="18" customHeight="1">
      <c r="B15" s="31"/>
      <c r="C15" s="32"/>
      <c r="D15" s="32"/>
      <c r="E15" s="27"/>
      <c r="F15" s="32"/>
      <c r="G15" s="32"/>
      <c r="H15" s="32"/>
      <c r="I15" s="29" t="s">
        <v>110</v>
      </c>
      <c r="J15" s="27" t="s">
        <v>90</v>
      </c>
      <c r="K15" s="35"/>
    </row>
    <row r="16" spans="2:11" s="1" customFormat="1" ht="6.75" customHeight="1">
      <c r="B16" s="31"/>
      <c r="C16" s="32"/>
      <c r="D16" s="32"/>
      <c r="E16" s="32"/>
      <c r="F16" s="32"/>
      <c r="G16" s="32"/>
      <c r="H16" s="32"/>
      <c r="I16" s="32"/>
      <c r="J16" s="32"/>
      <c r="K16" s="35"/>
    </row>
    <row r="17" spans="2:11" s="1" customFormat="1" ht="14.25" customHeight="1">
      <c r="B17" s="31"/>
      <c r="C17" s="32"/>
      <c r="D17" s="29" t="s">
        <v>111</v>
      </c>
      <c r="E17" s="32"/>
      <c r="F17" s="32"/>
      <c r="G17" s="32"/>
      <c r="H17" s="32"/>
      <c r="I17" s="29" t="s">
        <v>109</v>
      </c>
      <c r="J17" s="27" t="s">
        <v>90</v>
      </c>
      <c r="K17" s="35"/>
    </row>
    <row r="18" spans="2:11" s="1" customFormat="1" ht="18" customHeight="1">
      <c r="B18" s="31"/>
      <c r="C18" s="32"/>
      <c r="D18" s="32"/>
      <c r="E18" s="27" t="s">
        <v>112</v>
      </c>
      <c r="F18" s="32"/>
      <c r="G18" s="32"/>
      <c r="H18" s="32"/>
      <c r="I18" s="29" t="s">
        <v>110</v>
      </c>
      <c r="J18" s="27" t="s">
        <v>90</v>
      </c>
      <c r="K18" s="35"/>
    </row>
    <row r="19" spans="2:11" s="1" customFormat="1" ht="6.75" customHeight="1">
      <c r="B19" s="31"/>
      <c r="C19" s="32"/>
      <c r="D19" s="32"/>
      <c r="E19" s="32"/>
      <c r="F19" s="32"/>
      <c r="G19" s="32"/>
      <c r="H19" s="32"/>
      <c r="I19" s="32"/>
      <c r="J19" s="32"/>
      <c r="K19" s="35"/>
    </row>
    <row r="20" spans="2:11" s="1" customFormat="1" ht="14.25" customHeight="1">
      <c r="B20" s="31"/>
      <c r="C20" s="32"/>
      <c r="D20" s="29" t="s">
        <v>113</v>
      </c>
      <c r="E20" s="32"/>
      <c r="F20" s="32"/>
      <c r="G20" s="32"/>
      <c r="H20" s="32"/>
      <c r="I20" s="29" t="s">
        <v>109</v>
      </c>
      <c r="J20" s="27" t="s">
        <v>90</v>
      </c>
      <c r="K20" s="35"/>
    </row>
    <row r="21" spans="2:11" s="1" customFormat="1" ht="18" customHeight="1">
      <c r="B21" s="31"/>
      <c r="C21" s="32"/>
      <c r="D21" s="32"/>
      <c r="E21" s="27" t="s">
        <v>114</v>
      </c>
      <c r="F21" s="32"/>
      <c r="G21" s="32"/>
      <c r="H21" s="32"/>
      <c r="I21" s="29" t="s">
        <v>110</v>
      </c>
      <c r="J21" s="27" t="s">
        <v>90</v>
      </c>
      <c r="K21" s="35"/>
    </row>
    <row r="22" spans="2:11" s="1" customFormat="1" ht="6.75" customHeight="1">
      <c r="B22" s="31"/>
      <c r="C22" s="32"/>
      <c r="D22" s="32"/>
      <c r="E22" s="32"/>
      <c r="F22" s="32"/>
      <c r="G22" s="32"/>
      <c r="H22" s="32"/>
      <c r="I22" s="32"/>
      <c r="J22" s="32"/>
      <c r="K22" s="35"/>
    </row>
    <row r="23" spans="2:11" s="1" customFormat="1" ht="14.25" customHeight="1">
      <c r="B23" s="31"/>
      <c r="C23" s="32"/>
      <c r="D23" s="29" t="s">
        <v>116</v>
      </c>
      <c r="E23" s="32"/>
      <c r="F23" s="32"/>
      <c r="G23" s="32"/>
      <c r="H23" s="32"/>
      <c r="I23" s="32"/>
      <c r="J23" s="32"/>
      <c r="K23" s="35"/>
    </row>
    <row r="24" spans="2:11" s="6" customFormat="1" ht="77.25" customHeight="1">
      <c r="B24" s="85"/>
      <c r="C24" s="86"/>
      <c r="D24" s="86"/>
      <c r="E24" s="538" t="s">
        <v>117</v>
      </c>
      <c r="F24" s="567"/>
      <c r="G24" s="567"/>
      <c r="H24" s="567"/>
      <c r="I24" s="86"/>
      <c r="J24" s="86"/>
      <c r="K24" s="87"/>
    </row>
    <row r="25" spans="2:11" s="1" customFormat="1" ht="6.75" customHeight="1">
      <c r="B25" s="31"/>
      <c r="C25" s="32"/>
      <c r="D25" s="32"/>
      <c r="E25" s="32"/>
      <c r="F25" s="32"/>
      <c r="G25" s="32"/>
      <c r="H25" s="32"/>
      <c r="I25" s="32"/>
      <c r="J25" s="32"/>
      <c r="K25" s="35"/>
    </row>
    <row r="26" spans="2:11" s="1" customFormat="1" ht="6.75" customHeight="1">
      <c r="B26" s="31"/>
      <c r="C26" s="32"/>
      <c r="D26" s="57"/>
      <c r="E26" s="57"/>
      <c r="F26" s="57"/>
      <c r="G26" s="57"/>
      <c r="H26" s="57"/>
      <c r="I26" s="57"/>
      <c r="J26" s="57"/>
      <c r="K26" s="88"/>
    </row>
    <row r="27" spans="2:11" s="1" customFormat="1" ht="24.75" customHeight="1">
      <c r="B27" s="31"/>
      <c r="C27" s="32"/>
      <c r="D27" s="348" t="s">
        <v>118</v>
      </c>
      <c r="E27" s="340"/>
      <c r="F27" s="340"/>
      <c r="G27" s="340"/>
      <c r="H27" s="340"/>
      <c r="I27" s="340"/>
      <c r="J27" s="342">
        <f>ROUND(J78,2)</f>
        <v>0</v>
      </c>
      <c r="K27" s="349"/>
    </row>
    <row r="28" spans="2:11" s="1" customFormat="1" ht="6.75" customHeight="1">
      <c r="B28" s="31"/>
      <c r="C28" s="32"/>
      <c r="D28" s="57"/>
      <c r="E28" s="57"/>
      <c r="F28" s="57"/>
      <c r="G28" s="57"/>
      <c r="H28" s="57"/>
      <c r="I28" s="57"/>
      <c r="J28" s="57"/>
      <c r="K28" s="88"/>
    </row>
    <row r="29" spans="2:11" s="1" customFormat="1" ht="14.25" customHeight="1">
      <c r="B29" s="31"/>
      <c r="C29" s="32"/>
      <c r="D29" s="32"/>
      <c r="E29" s="32"/>
      <c r="F29" s="36" t="s">
        <v>120</v>
      </c>
      <c r="G29" s="32"/>
      <c r="H29" s="32"/>
      <c r="I29" s="36" t="s">
        <v>119</v>
      </c>
      <c r="J29" s="36" t="s">
        <v>121</v>
      </c>
      <c r="K29" s="35"/>
    </row>
    <row r="30" spans="2:11" s="1" customFormat="1" ht="14.25" customHeight="1">
      <c r="B30" s="31"/>
      <c r="C30" s="32"/>
      <c r="D30" s="39" t="s">
        <v>122</v>
      </c>
      <c r="E30" s="39" t="s">
        <v>123</v>
      </c>
      <c r="F30" s="90">
        <f>ROUND(SUM(BE78:BE84),2)</f>
        <v>0</v>
      </c>
      <c r="G30" s="32"/>
      <c r="H30" s="32"/>
      <c r="I30" s="91">
        <v>0.21</v>
      </c>
      <c r="J30" s="90">
        <f>ROUND(ROUND((SUM(BE78:BE84)),2)*I30,2)</f>
        <v>0</v>
      </c>
      <c r="K30" s="35"/>
    </row>
    <row r="31" spans="2:11" s="1" customFormat="1" ht="14.25" customHeight="1">
      <c r="B31" s="31"/>
      <c r="C31" s="32"/>
      <c r="D31" s="32"/>
      <c r="E31" s="39" t="s">
        <v>124</v>
      </c>
      <c r="F31" s="90">
        <f>J27</f>
        <v>0</v>
      </c>
      <c r="G31" s="32"/>
      <c r="H31" s="32"/>
      <c r="I31" s="91">
        <v>0.15</v>
      </c>
      <c r="J31" s="90">
        <f>F31*0.15</f>
        <v>0</v>
      </c>
      <c r="K31" s="35"/>
    </row>
    <row r="32" spans="2:11" s="1" customFormat="1" ht="14.25" customHeight="1" hidden="1">
      <c r="B32" s="31"/>
      <c r="C32" s="32"/>
      <c r="D32" s="32"/>
      <c r="E32" s="39" t="s">
        <v>125</v>
      </c>
      <c r="F32" s="90">
        <f>ROUND(SUM(BG78:BG84),2)</f>
        <v>0</v>
      </c>
      <c r="G32" s="32"/>
      <c r="H32" s="32"/>
      <c r="I32" s="91">
        <v>0.21</v>
      </c>
      <c r="J32" s="90">
        <v>0</v>
      </c>
      <c r="K32" s="35"/>
    </row>
    <row r="33" spans="2:11" s="1" customFormat="1" ht="14.25" customHeight="1" hidden="1">
      <c r="B33" s="31"/>
      <c r="C33" s="32"/>
      <c r="D33" s="32"/>
      <c r="E33" s="39" t="s">
        <v>126</v>
      </c>
      <c r="F33" s="90">
        <f>ROUND(SUM(BH78:BH84),2)</f>
        <v>0</v>
      </c>
      <c r="G33" s="32"/>
      <c r="H33" s="32"/>
      <c r="I33" s="91">
        <v>0.15</v>
      </c>
      <c r="J33" s="90">
        <v>0</v>
      </c>
      <c r="K33" s="35"/>
    </row>
    <row r="34" spans="2:11" s="1" customFormat="1" ht="14.25" customHeight="1" hidden="1">
      <c r="B34" s="31"/>
      <c r="C34" s="32"/>
      <c r="D34" s="32"/>
      <c r="E34" s="39" t="s">
        <v>127</v>
      </c>
      <c r="F34" s="90">
        <f>ROUND(SUM(BI78:BI84),2)</f>
        <v>0</v>
      </c>
      <c r="G34" s="32"/>
      <c r="H34" s="32"/>
      <c r="I34" s="91">
        <v>0</v>
      </c>
      <c r="J34" s="90">
        <v>0</v>
      </c>
      <c r="K34" s="35"/>
    </row>
    <row r="35" spans="2:11" s="1" customFormat="1" ht="6.75" customHeight="1">
      <c r="B35" s="31"/>
      <c r="C35" s="32"/>
      <c r="D35" s="32"/>
      <c r="E35" s="32"/>
      <c r="F35" s="32"/>
      <c r="G35" s="32"/>
      <c r="H35" s="32"/>
      <c r="I35" s="32"/>
      <c r="J35" s="32"/>
      <c r="K35" s="35"/>
    </row>
    <row r="36" spans="2:11" s="1" customFormat="1" ht="24.75" customHeight="1">
      <c r="B36" s="31"/>
      <c r="C36" s="41"/>
      <c r="D36" s="42" t="s">
        <v>128</v>
      </c>
      <c r="E36" s="43"/>
      <c r="F36" s="43"/>
      <c r="G36" s="92" t="s">
        <v>129</v>
      </c>
      <c r="H36" s="44" t="s">
        <v>130</v>
      </c>
      <c r="I36" s="43"/>
      <c r="J36" s="93">
        <f>SUM(J27:J34)</f>
        <v>0</v>
      </c>
      <c r="K36" s="94"/>
    </row>
    <row r="37" spans="2:11" s="1" customFormat="1" ht="14.25" customHeight="1">
      <c r="B37" s="46"/>
      <c r="C37" s="47"/>
      <c r="D37" s="47"/>
      <c r="E37" s="47"/>
      <c r="F37" s="47"/>
      <c r="G37" s="47"/>
      <c r="H37" s="47"/>
      <c r="I37" s="47"/>
      <c r="J37" s="47"/>
      <c r="K37" s="48"/>
    </row>
    <row r="41" spans="2:11" s="1" customFormat="1" ht="6.75" customHeight="1">
      <c r="B41" s="49"/>
      <c r="C41" s="50"/>
      <c r="D41" s="50"/>
      <c r="E41" s="50"/>
      <c r="F41" s="50"/>
      <c r="G41" s="50"/>
      <c r="H41" s="50"/>
      <c r="I41" s="50"/>
      <c r="J41" s="50"/>
      <c r="K41" s="95"/>
    </row>
    <row r="42" spans="2:11" s="1" customFormat="1" ht="36.75" customHeight="1">
      <c r="B42" s="31"/>
      <c r="C42" s="23" t="s">
        <v>170</v>
      </c>
      <c r="D42" s="32"/>
      <c r="E42" s="32"/>
      <c r="F42" s="32"/>
      <c r="G42" s="32"/>
      <c r="H42" s="32"/>
      <c r="I42" s="32"/>
      <c r="J42" s="32"/>
      <c r="K42" s="35"/>
    </row>
    <row r="43" spans="2:11" s="1" customFormat="1" ht="6.75" customHeight="1">
      <c r="B43" s="31"/>
      <c r="C43" s="32"/>
      <c r="D43" s="32"/>
      <c r="E43" s="32"/>
      <c r="F43" s="32"/>
      <c r="G43" s="32"/>
      <c r="H43" s="32"/>
      <c r="I43" s="32"/>
      <c r="J43" s="32"/>
      <c r="K43" s="35"/>
    </row>
    <row r="44" spans="2:11" s="1" customFormat="1" ht="14.25" customHeight="1">
      <c r="B44" s="31"/>
      <c r="C44" s="29" t="s">
        <v>102</v>
      </c>
      <c r="D44" s="32"/>
      <c r="E44" s="32"/>
      <c r="F44" s="32"/>
      <c r="G44" s="32"/>
      <c r="H44" s="32"/>
      <c r="I44" s="32"/>
      <c r="J44" s="32"/>
      <c r="K44" s="35"/>
    </row>
    <row r="45" spans="2:11" s="1" customFormat="1" ht="22.5" customHeight="1">
      <c r="B45" s="31"/>
      <c r="C45" s="32"/>
      <c r="D45" s="32"/>
      <c r="E45" s="580" t="str">
        <f>E7</f>
        <v>Snížení energetické náročnosti budov na ulici Fráni Šrámka 2457/28, 2458/30 a 2459/32 v Ostravě - Mariánských Horách</v>
      </c>
      <c r="F45" s="544"/>
      <c r="G45" s="544"/>
      <c r="H45" s="544"/>
      <c r="I45" s="32"/>
      <c r="J45" s="32"/>
      <c r="K45" s="35"/>
    </row>
    <row r="46" spans="2:11" s="1" customFormat="1" ht="14.25" customHeight="1">
      <c r="B46" s="31"/>
      <c r="C46" s="29" t="s">
        <v>169</v>
      </c>
      <c r="D46" s="32"/>
      <c r="E46" s="32"/>
      <c r="F46" s="32"/>
      <c r="G46" s="32"/>
      <c r="H46" s="32"/>
      <c r="I46" s="32"/>
      <c r="J46" s="32"/>
      <c r="K46" s="35"/>
    </row>
    <row r="47" spans="2:11" s="1" customFormat="1" ht="23.25" customHeight="1">
      <c r="B47" s="31"/>
      <c r="C47" s="32"/>
      <c r="D47" s="32"/>
      <c r="E47" s="570" t="str">
        <f>E9</f>
        <v>D.1.1.2 - Architektonicko stavební řešení - způsobilé výdaje na vedlejší aktivity projektu</v>
      </c>
      <c r="F47" s="544"/>
      <c r="G47" s="544"/>
      <c r="H47" s="544"/>
      <c r="I47" s="32"/>
      <c r="J47" s="32"/>
      <c r="K47" s="35"/>
    </row>
    <row r="48" spans="2:11" s="1" customFormat="1" ht="6.75" customHeight="1">
      <c r="B48" s="31"/>
      <c r="C48" s="32"/>
      <c r="D48" s="32"/>
      <c r="E48" s="32"/>
      <c r="F48" s="32"/>
      <c r="G48" s="32"/>
      <c r="H48" s="32"/>
      <c r="I48" s="32"/>
      <c r="J48" s="32"/>
      <c r="K48" s="35"/>
    </row>
    <row r="49" spans="2:11" s="1" customFormat="1" ht="18" customHeight="1">
      <c r="B49" s="31"/>
      <c r="C49" s="29" t="s">
        <v>105</v>
      </c>
      <c r="D49" s="32"/>
      <c r="E49" s="32"/>
      <c r="F49" s="27" t="s">
        <v>1329</v>
      </c>
      <c r="G49" s="32"/>
      <c r="H49" s="32"/>
      <c r="I49" s="29" t="s">
        <v>107</v>
      </c>
      <c r="J49" s="84">
        <f>IF(J12="","",J12)</f>
        <v>42555</v>
      </c>
      <c r="K49" s="35"/>
    </row>
    <row r="50" spans="2:11" s="1" customFormat="1" ht="6.75" customHeight="1">
      <c r="B50" s="31"/>
      <c r="C50" s="32"/>
      <c r="D50" s="32"/>
      <c r="E50" s="32"/>
      <c r="F50" s="32"/>
      <c r="G50" s="32"/>
      <c r="H50" s="32"/>
      <c r="I50" s="32"/>
      <c r="J50" s="32"/>
      <c r="K50" s="35"/>
    </row>
    <row r="51" spans="2:11" s="1" customFormat="1" ht="15">
      <c r="B51" s="31"/>
      <c r="C51" s="29" t="s">
        <v>108</v>
      </c>
      <c r="D51" s="32"/>
      <c r="E51" s="32"/>
      <c r="F51" s="27" t="s">
        <v>1323</v>
      </c>
      <c r="G51" s="32"/>
      <c r="H51" s="32"/>
      <c r="I51" s="29" t="s">
        <v>113</v>
      </c>
      <c r="J51" s="27" t="str">
        <f>E21</f>
        <v>POEL spol s.r.o</v>
      </c>
      <c r="K51" s="35"/>
    </row>
    <row r="52" spans="2:11" s="1" customFormat="1" ht="14.25" customHeight="1">
      <c r="B52" s="31"/>
      <c r="C52" s="29" t="s">
        <v>111</v>
      </c>
      <c r="D52" s="32"/>
      <c r="E52" s="32"/>
      <c r="F52" s="27" t="str">
        <f>IF(E18="","",E18)</f>
        <v>Na základě výběrového řízení</v>
      </c>
      <c r="G52" s="32"/>
      <c r="H52" s="32"/>
      <c r="I52" s="32"/>
      <c r="J52" s="32"/>
      <c r="K52" s="35"/>
    </row>
    <row r="53" spans="2:11" s="1" customFormat="1" ht="9.75" customHeight="1">
      <c r="B53" s="31"/>
      <c r="C53" s="32"/>
      <c r="D53" s="32"/>
      <c r="E53" s="32"/>
      <c r="F53" s="32"/>
      <c r="G53" s="32"/>
      <c r="H53" s="32"/>
      <c r="I53" s="32"/>
      <c r="J53" s="32"/>
      <c r="K53" s="35"/>
    </row>
    <row r="54" spans="2:11" s="1" customFormat="1" ht="29.25" customHeight="1">
      <c r="B54" s="31"/>
      <c r="C54" s="96" t="s">
        <v>171</v>
      </c>
      <c r="D54" s="41"/>
      <c r="E54" s="41"/>
      <c r="F54" s="41"/>
      <c r="G54" s="41"/>
      <c r="H54" s="41"/>
      <c r="I54" s="41"/>
      <c r="J54" s="97" t="s">
        <v>172</v>
      </c>
      <c r="K54" s="45"/>
    </row>
    <row r="55" spans="2:11" s="1" customFormat="1" ht="9.75" customHeight="1">
      <c r="B55" s="31"/>
      <c r="C55" s="340"/>
      <c r="D55" s="340"/>
      <c r="E55" s="340"/>
      <c r="F55" s="340"/>
      <c r="G55" s="340"/>
      <c r="H55" s="340"/>
      <c r="I55" s="340"/>
      <c r="J55" s="340"/>
      <c r="K55" s="35"/>
    </row>
    <row r="56" spans="2:47" s="1" customFormat="1" ht="29.25" customHeight="1">
      <c r="B56" s="31"/>
      <c r="C56" s="341" t="s">
        <v>173</v>
      </c>
      <c r="D56" s="340"/>
      <c r="E56" s="340"/>
      <c r="F56" s="340"/>
      <c r="G56" s="340"/>
      <c r="H56" s="340"/>
      <c r="I56" s="340"/>
      <c r="J56" s="342">
        <f>J78</f>
        <v>0</v>
      </c>
      <c r="K56" s="35"/>
      <c r="AU56" s="17" t="s">
        <v>174</v>
      </c>
    </row>
    <row r="57" spans="2:11" s="7" customFormat="1" ht="24.75" customHeight="1">
      <c r="B57" s="99"/>
      <c r="C57" s="100"/>
      <c r="D57" s="101" t="s">
        <v>303</v>
      </c>
      <c r="E57" s="102"/>
      <c r="F57" s="102"/>
      <c r="G57" s="102"/>
      <c r="H57" s="102"/>
      <c r="I57" s="102"/>
      <c r="J57" s="103">
        <f>J79</f>
        <v>0</v>
      </c>
      <c r="K57" s="104"/>
    </row>
    <row r="58" spans="2:11" s="8" customFormat="1" ht="19.5" customHeight="1">
      <c r="B58" s="105"/>
      <c r="C58" s="106"/>
      <c r="D58" s="107" t="s">
        <v>680</v>
      </c>
      <c r="E58" s="108"/>
      <c r="F58" s="108"/>
      <c r="G58" s="108"/>
      <c r="H58" s="108"/>
      <c r="I58" s="108"/>
      <c r="J58" s="109">
        <f>J80</f>
        <v>0</v>
      </c>
      <c r="K58" s="110"/>
    </row>
    <row r="59" spans="2:11" s="1" customFormat="1" ht="21.75" customHeight="1">
      <c r="B59" s="31"/>
      <c r="C59" s="32"/>
      <c r="D59" s="32"/>
      <c r="E59" s="32"/>
      <c r="F59" s="32"/>
      <c r="G59" s="32"/>
      <c r="H59" s="32"/>
      <c r="I59" s="32"/>
      <c r="J59" s="32"/>
      <c r="K59" s="35"/>
    </row>
    <row r="60" spans="2:11" s="1" customFormat="1" ht="6.75" customHeight="1">
      <c r="B60" s="46"/>
      <c r="C60" s="47"/>
      <c r="D60" s="47"/>
      <c r="E60" s="47"/>
      <c r="F60" s="47"/>
      <c r="G60" s="47"/>
      <c r="H60" s="47"/>
      <c r="I60" s="47"/>
      <c r="J60" s="47"/>
      <c r="K60" s="48"/>
    </row>
    <row r="64" spans="2:12" s="1" customFormat="1" ht="6.75" customHeight="1"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31"/>
    </row>
    <row r="65" spans="2:12" s="1" customFormat="1" ht="36.75" customHeight="1">
      <c r="B65" s="31"/>
      <c r="C65" s="51" t="s">
        <v>178</v>
      </c>
      <c r="L65" s="31"/>
    </row>
    <row r="66" spans="2:12" s="1" customFormat="1" ht="6.75" customHeight="1">
      <c r="B66" s="31"/>
      <c r="L66" s="31"/>
    </row>
    <row r="67" spans="2:12" s="1" customFormat="1" ht="14.25" customHeight="1">
      <c r="B67" s="31"/>
      <c r="C67" s="53" t="s">
        <v>102</v>
      </c>
      <c r="L67" s="31"/>
    </row>
    <row r="68" spans="2:12" s="1" customFormat="1" ht="22.5" customHeight="1">
      <c r="B68" s="31"/>
      <c r="E68" s="571" t="str">
        <f>E7</f>
        <v>Snížení energetické náročnosti budov na ulici Fráni Šrámka 2457/28, 2458/30 a 2459/32 v Ostravě - Mariánských Horách</v>
      </c>
      <c r="F68" s="555"/>
      <c r="G68" s="555"/>
      <c r="H68" s="555"/>
      <c r="L68" s="31"/>
    </row>
    <row r="69" spans="2:12" s="1" customFormat="1" ht="14.25" customHeight="1">
      <c r="B69" s="31"/>
      <c r="C69" s="53" t="s">
        <v>169</v>
      </c>
      <c r="L69" s="31"/>
    </row>
    <row r="70" spans="2:12" s="1" customFormat="1" ht="23.25" customHeight="1">
      <c r="B70" s="31"/>
      <c r="E70" s="545" t="str">
        <f>E9</f>
        <v>D.1.1.2 - Architektonicko stavební řešení - způsobilé výdaje na vedlejší aktivity projektu</v>
      </c>
      <c r="F70" s="555"/>
      <c r="G70" s="555"/>
      <c r="H70" s="555"/>
      <c r="L70" s="31"/>
    </row>
    <row r="71" spans="2:12" s="1" customFormat="1" ht="6.75" customHeight="1">
      <c r="B71" s="31"/>
      <c r="L71" s="31"/>
    </row>
    <row r="72" spans="2:12" s="1" customFormat="1" ht="18" customHeight="1">
      <c r="B72" s="31"/>
      <c r="C72" s="53" t="s">
        <v>105</v>
      </c>
      <c r="F72" s="111" t="str">
        <f>F12</f>
        <v>Fráni Šrámka 2457/28, 2458/30, 2459/32, Ostrava - Mariánské Hory</v>
      </c>
      <c r="I72" s="53" t="s">
        <v>107</v>
      </c>
      <c r="J72" s="56">
        <f>IF(J12="","",J12)</f>
        <v>42555</v>
      </c>
      <c r="L72" s="31"/>
    </row>
    <row r="73" spans="2:12" s="1" customFormat="1" ht="6.75" customHeight="1">
      <c r="B73" s="31"/>
      <c r="L73" s="31"/>
    </row>
    <row r="74" spans="2:12" s="1" customFormat="1" ht="15">
      <c r="B74" s="31"/>
      <c r="C74" s="53" t="s">
        <v>108</v>
      </c>
      <c r="F74" s="111">
        <f>E15</f>
        <v>0</v>
      </c>
      <c r="I74" s="53" t="s">
        <v>113</v>
      </c>
      <c r="J74" s="111" t="str">
        <f>E21</f>
        <v>POEL spol s.r.o</v>
      </c>
      <c r="L74" s="31"/>
    </row>
    <row r="75" spans="2:12" s="1" customFormat="1" ht="14.25" customHeight="1">
      <c r="B75" s="31"/>
      <c r="C75" s="53" t="s">
        <v>111</v>
      </c>
      <c r="F75" s="111" t="str">
        <f>IF(E18="","",E18)</f>
        <v>Na základě výběrového řízení</v>
      </c>
      <c r="L75" s="31"/>
    </row>
    <row r="76" spans="2:12" s="1" customFormat="1" ht="9.75" customHeight="1">
      <c r="B76" s="31"/>
      <c r="L76" s="31"/>
    </row>
    <row r="77" spans="2:20" s="9" customFormat="1" ht="29.25" customHeight="1">
      <c r="B77" s="112"/>
      <c r="C77" s="113" t="s">
        <v>179</v>
      </c>
      <c r="D77" s="114" t="s">
        <v>137</v>
      </c>
      <c r="E77" s="114" t="s">
        <v>133</v>
      </c>
      <c r="F77" s="114" t="s">
        <v>180</v>
      </c>
      <c r="G77" s="114" t="s">
        <v>181</v>
      </c>
      <c r="H77" s="114" t="s">
        <v>182</v>
      </c>
      <c r="I77" s="115" t="s">
        <v>183</v>
      </c>
      <c r="J77" s="114" t="s">
        <v>172</v>
      </c>
      <c r="K77" s="116" t="s">
        <v>184</v>
      </c>
      <c r="L77" s="112"/>
      <c r="M77" s="62" t="s">
        <v>185</v>
      </c>
      <c r="N77" s="63" t="s">
        <v>122</v>
      </c>
      <c r="O77" s="63" t="s">
        <v>186</v>
      </c>
      <c r="P77" s="63" t="s">
        <v>187</v>
      </c>
      <c r="Q77" s="63" t="s">
        <v>188</v>
      </c>
      <c r="R77" s="63" t="s">
        <v>189</v>
      </c>
      <c r="S77" s="63" t="s">
        <v>190</v>
      </c>
      <c r="T77" s="64" t="s">
        <v>191</v>
      </c>
    </row>
    <row r="78" spans="2:63" s="1" customFormat="1" ht="29.25" customHeight="1">
      <c r="B78" s="31"/>
      <c r="C78" s="66" t="s">
        <v>173</v>
      </c>
      <c r="J78" s="117">
        <f>J79</f>
        <v>0</v>
      </c>
      <c r="L78" s="31"/>
      <c r="M78" s="65"/>
      <c r="N78" s="57"/>
      <c r="O78" s="57"/>
      <c r="P78" s="118" t="e">
        <f>#REF!+P79</f>
        <v>#REF!</v>
      </c>
      <c r="Q78" s="57"/>
      <c r="R78" s="118" t="e">
        <f>#REF!+R79</f>
        <v>#REF!</v>
      </c>
      <c r="S78" s="57"/>
      <c r="T78" s="119" t="e">
        <f>#REF!+T79</f>
        <v>#REF!</v>
      </c>
      <c r="AT78" s="17" t="s">
        <v>151</v>
      </c>
      <c r="AU78" s="17" t="s">
        <v>174</v>
      </c>
      <c r="BK78" s="121" t="e">
        <f>#REF!+BK79</f>
        <v>#REF!</v>
      </c>
    </row>
    <row r="79" spans="2:63" s="10" customFormat="1" ht="36.75" customHeight="1">
      <c r="B79" s="122"/>
      <c r="D79" s="123" t="s">
        <v>151</v>
      </c>
      <c r="E79" s="124" t="s">
        <v>530</v>
      </c>
      <c r="F79" s="318" t="s">
        <v>531</v>
      </c>
      <c r="G79" s="313"/>
      <c r="H79" s="313"/>
      <c r="J79" s="125">
        <f>J80</f>
        <v>0</v>
      </c>
      <c r="L79" s="122"/>
      <c r="M79" s="126"/>
      <c r="N79" s="127"/>
      <c r="O79" s="127"/>
      <c r="P79" s="128" t="e">
        <f>#REF!+P80+#REF!+#REF!+#REF!+#REF!+#REF!</f>
        <v>#REF!</v>
      </c>
      <c r="Q79" s="127"/>
      <c r="R79" s="128" t="e">
        <f>#REF!+R80+#REF!+#REF!+#REF!+#REF!+#REF!</f>
        <v>#REF!</v>
      </c>
      <c r="S79" s="127"/>
      <c r="T79" s="129" t="e">
        <f>#REF!+T80+#REF!+#REF!+#REF!+#REF!+#REF!</f>
        <v>#REF!</v>
      </c>
      <c r="AR79" s="123" t="s">
        <v>202</v>
      </c>
      <c r="AT79" s="130" t="s">
        <v>151</v>
      </c>
      <c r="AU79" s="130" t="s">
        <v>152</v>
      </c>
      <c r="AY79" s="123" t="s">
        <v>194</v>
      </c>
      <c r="BK79" s="131" t="e">
        <f>#REF!+BK80+#REF!+#REF!+#REF!+#REF!+#REF!</f>
        <v>#REF!</v>
      </c>
    </row>
    <row r="80" spans="2:63" s="10" customFormat="1" ht="29.25" customHeight="1">
      <c r="B80" s="122"/>
      <c r="D80" s="132" t="s">
        <v>151</v>
      </c>
      <c r="E80" s="133" t="s">
        <v>834</v>
      </c>
      <c r="F80" s="133" t="s">
        <v>835</v>
      </c>
      <c r="J80" s="134">
        <f>BK80</f>
        <v>0</v>
      </c>
      <c r="L80" s="122"/>
      <c r="M80" s="126"/>
      <c r="N80" s="127"/>
      <c r="O80" s="127"/>
      <c r="P80" s="128">
        <f>SUM(P81:P84)</f>
        <v>0</v>
      </c>
      <c r="Q80" s="127"/>
      <c r="R80" s="128">
        <f>SUM(R81:R84)</f>
        <v>0</v>
      </c>
      <c r="S80" s="127"/>
      <c r="T80" s="129">
        <f>SUM(T81:T84)</f>
        <v>0</v>
      </c>
      <c r="AR80" s="123" t="s">
        <v>202</v>
      </c>
      <c r="AT80" s="130" t="s">
        <v>151</v>
      </c>
      <c r="AU80" s="130" t="s">
        <v>158</v>
      </c>
      <c r="AY80" s="123" t="s">
        <v>194</v>
      </c>
      <c r="BK80" s="131">
        <f>SUM(BK81:BK84)</f>
        <v>0</v>
      </c>
    </row>
    <row r="81" spans="2:65" s="295" customFormat="1" ht="31.5" customHeight="1">
      <c r="B81" s="327"/>
      <c r="C81" s="320">
        <v>1</v>
      </c>
      <c r="D81" s="320" t="s">
        <v>197</v>
      </c>
      <c r="E81" s="321" t="s">
        <v>836</v>
      </c>
      <c r="F81" s="283" t="s">
        <v>837</v>
      </c>
      <c r="G81" s="284" t="s">
        <v>459</v>
      </c>
      <c r="H81" s="285">
        <v>1</v>
      </c>
      <c r="I81" s="322"/>
      <c r="J81" s="322">
        <f>ROUND(I81*H81,2)</f>
        <v>0</v>
      </c>
      <c r="K81" s="283" t="s">
        <v>90</v>
      </c>
      <c r="L81" s="575"/>
      <c r="M81" s="576"/>
      <c r="N81" s="576"/>
      <c r="O81" s="576"/>
      <c r="P81" s="576"/>
      <c r="Q81" s="576"/>
      <c r="R81" s="576"/>
      <c r="S81" s="576"/>
      <c r="T81" s="576"/>
      <c r="U81" s="576"/>
      <c r="AR81" s="350" t="s">
        <v>275</v>
      </c>
      <c r="AT81" s="350" t="s">
        <v>197</v>
      </c>
      <c r="AU81" s="350" t="s">
        <v>202</v>
      </c>
      <c r="AY81" s="350" t="s">
        <v>194</v>
      </c>
      <c r="BE81" s="351">
        <f>IF(N81="základní",J81,0)</f>
        <v>0</v>
      </c>
      <c r="BF81" s="351">
        <f>IF(N81="snížená",J81,0)</f>
        <v>0</v>
      </c>
      <c r="BG81" s="351">
        <f>IF(N81="zákl. přenesená",J81,0)</f>
        <v>0</v>
      </c>
      <c r="BH81" s="351">
        <f>IF(N81="sníž. přenesená",J81,0)</f>
        <v>0</v>
      </c>
      <c r="BI81" s="351">
        <f>IF(N81="nulová",J81,0)</f>
        <v>0</v>
      </c>
      <c r="BJ81" s="350" t="s">
        <v>202</v>
      </c>
      <c r="BK81" s="351">
        <f>ROUND(I81*H81,2)</f>
        <v>0</v>
      </c>
      <c r="BL81" s="350" t="s">
        <v>275</v>
      </c>
      <c r="BM81" s="350" t="s">
        <v>838</v>
      </c>
    </row>
    <row r="82" spans="2:51" s="311" customFormat="1" ht="13.5" customHeight="1">
      <c r="B82" s="328"/>
      <c r="D82" s="323" t="s">
        <v>209</v>
      </c>
      <c r="E82" s="296" t="s">
        <v>90</v>
      </c>
      <c r="F82" s="310" t="s">
        <v>429</v>
      </c>
      <c r="H82" s="296" t="s">
        <v>90</v>
      </c>
      <c r="L82" s="575"/>
      <c r="M82" s="576"/>
      <c r="N82" s="576"/>
      <c r="O82" s="576"/>
      <c r="P82" s="576"/>
      <c r="Q82" s="576"/>
      <c r="R82" s="576"/>
      <c r="S82" s="576"/>
      <c r="T82" s="576"/>
      <c r="U82" s="576"/>
      <c r="AT82" s="296" t="s">
        <v>209</v>
      </c>
      <c r="AU82" s="296" t="s">
        <v>202</v>
      </c>
      <c r="AV82" s="311" t="s">
        <v>158</v>
      </c>
      <c r="AW82" s="311" t="s">
        <v>115</v>
      </c>
      <c r="AX82" s="311" t="s">
        <v>152</v>
      </c>
      <c r="AY82" s="296" t="s">
        <v>194</v>
      </c>
    </row>
    <row r="83" spans="2:51" s="287" customFormat="1" ht="13.5" customHeight="1">
      <c r="B83" s="325"/>
      <c r="D83" s="323" t="s">
        <v>209</v>
      </c>
      <c r="E83" s="324" t="s">
        <v>90</v>
      </c>
      <c r="F83" s="286" t="s">
        <v>219</v>
      </c>
      <c r="H83" s="288">
        <v>1</v>
      </c>
      <c r="L83" s="575"/>
      <c r="M83" s="576"/>
      <c r="N83" s="576"/>
      <c r="O83" s="576"/>
      <c r="P83" s="576"/>
      <c r="Q83" s="576"/>
      <c r="R83" s="576"/>
      <c r="S83" s="576"/>
      <c r="T83" s="576"/>
      <c r="U83" s="576"/>
      <c r="AT83" s="324" t="s">
        <v>209</v>
      </c>
      <c r="AU83" s="324" t="s">
        <v>202</v>
      </c>
      <c r="AV83" s="287" t="s">
        <v>202</v>
      </c>
      <c r="AW83" s="287" t="s">
        <v>115</v>
      </c>
      <c r="AX83" s="287" t="s">
        <v>152</v>
      </c>
      <c r="AY83" s="324" t="s">
        <v>194</v>
      </c>
    </row>
    <row r="84" spans="2:51" s="290" customFormat="1" ht="13.5" customHeight="1">
      <c r="B84" s="326"/>
      <c r="D84" s="323" t="s">
        <v>209</v>
      </c>
      <c r="E84" s="352" t="s">
        <v>90</v>
      </c>
      <c r="F84" s="315" t="s">
        <v>220</v>
      </c>
      <c r="H84" s="316">
        <v>1</v>
      </c>
      <c r="L84" s="353"/>
      <c r="M84" s="354"/>
      <c r="N84" s="354"/>
      <c r="O84" s="354"/>
      <c r="P84" s="354"/>
      <c r="Q84" s="354"/>
      <c r="R84" s="354"/>
      <c r="S84" s="354"/>
      <c r="T84" s="354"/>
      <c r="U84" s="354"/>
      <c r="AT84" s="352" t="s">
        <v>209</v>
      </c>
      <c r="AU84" s="352" t="s">
        <v>202</v>
      </c>
      <c r="AV84" s="290" t="s">
        <v>201</v>
      </c>
      <c r="AW84" s="290" t="s">
        <v>115</v>
      </c>
      <c r="AX84" s="290" t="s">
        <v>158</v>
      </c>
      <c r="AY84" s="352" t="s">
        <v>194</v>
      </c>
    </row>
    <row r="85" spans="2:12" s="1" customFormat="1" ht="6.75" customHeight="1">
      <c r="B85" s="46"/>
      <c r="C85" s="47"/>
      <c r="D85" s="47"/>
      <c r="E85" s="47"/>
      <c r="F85" s="47"/>
      <c r="G85" s="47"/>
      <c r="H85" s="47"/>
      <c r="I85" s="47"/>
      <c r="J85" s="47"/>
      <c r="K85" s="47"/>
      <c r="L85" s="31"/>
    </row>
    <row r="91" ht="13.5"/>
    <row r="180" ht="13.5">
      <c r="AT180" s="175"/>
    </row>
  </sheetData>
  <sheetProtection/>
  <autoFilter ref="C77:K77"/>
  <mergeCells count="10">
    <mergeCell ref="L81:U83"/>
    <mergeCell ref="E70:H70"/>
    <mergeCell ref="G1:H1"/>
    <mergeCell ref="L2:V2"/>
    <mergeCell ref="E7:H7"/>
    <mergeCell ref="E9:H9"/>
    <mergeCell ref="E24:H24"/>
    <mergeCell ref="E45:H45"/>
    <mergeCell ref="E47:H47"/>
    <mergeCell ref="E68:H68"/>
  </mergeCells>
  <hyperlinks>
    <hyperlink ref="F1:G1" location="C2" tooltip="Krycí list soupisu" display="1) Krycí list soupisu"/>
    <hyperlink ref="G1:H1" location="C54" tooltip="Rekapitulace" display="2) Rekapitulace"/>
    <hyperlink ref="J1" location="C91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BR127"/>
  <sheetViews>
    <sheetView showGridLines="0" zoomScalePageLayoutView="0" workbookViewId="0" topLeftCell="A1">
      <pane ySplit="1" topLeftCell="A71" activePane="bottomLeft" state="frozen"/>
      <selection pane="topLeft" activeCell="A1" sqref="A1"/>
      <selection pane="bottomLeft" activeCell="V122" sqref="V12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0"/>
      <c r="B1" s="197"/>
      <c r="C1" s="197"/>
      <c r="D1" s="198" t="s">
        <v>88</v>
      </c>
      <c r="E1" s="197"/>
      <c r="F1" s="199" t="s">
        <v>953</v>
      </c>
      <c r="G1" s="564" t="s">
        <v>954</v>
      </c>
      <c r="H1" s="564"/>
      <c r="I1" s="197"/>
      <c r="J1" s="199" t="s">
        <v>955</v>
      </c>
      <c r="K1" s="198" t="s">
        <v>167</v>
      </c>
      <c r="L1" s="199" t="s">
        <v>956</v>
      </c>
      <c r="M1" s="199"/>
      <c r="N1" s="199"/>
      <c r="O1" s="199"/>
      <c r="P1" s="199"/>
      <c r="Q1" s="199"/>
      <c r="R1" s="199"/>
      <c r="S1" s="199"/>
      <c r="T1" s="199"/>
      <c r="U1" s="201"/>
      <c r="V1" s="201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530" t="s">
        <v>93</v>
      </c>
      <c r="M2" s="531"/>
      <c r="N2" s="531"/>
      <c r="O2" s="531"/>
      <c r="P2" s="531"/>
      <c r="Q2" s="531"/>
      <c r="R2" s="531"/>
      <c r="S2" s="531"/>
      <c r="T2" s="531"/>
      <c r="U2" s="531"/>
      <c r="V2" s="531"/>
      <c r="AT2" s="17" t="s">
        <v>159</v>
      </c>
    </row>
    <row r="3" spans="2:46" ht="6.75" customHeight="1">
      <c r="B3" s="18"/>
      <c r="C3" s="19"/>
      <c r="D3" s="19"/>
      <c r="E3" s="19"/>
      <c r="F3" s="19"/>
      <c r="G3" s="19"/>
      <c r="H3" s="19"/>
      <c r="I3" s="19"/>
      <c r="J3" s="19"/>
      <c r="K3" s="20"/>
      <c r="AT3" s="17" t="s">
        <v>158</v>
      </c>
    </row>
    <row r="4" spans="2:46" ht="36.75" customHeight="1">
      <c r="B4" s="21"/>
      <c r="C4" s="22"/>
      <c r="D4" s="23" t="s">
        <v>168</v>
      </c>
      <c r="E4" s="22"/>
      <c r="F4" s="22"/>
      <c r="G4" s="22"/>
      <c r="H4" s="22"/>
      <c r="I4" s="22"/>
      <c r="J4" s="22"/>
      <c r="K4" s="24"/>
      <c r="M4" s="25" t="s">
        <v>98</v>
      </c>
      <c r="AT4" s="17" t="s">
        <v>91</v>
      </c>
    </row>
    <row r="5" spans="2:11" ht="6.75" customHeight="1">
      <c r="B5" s="21"/>
      <c r="C5" s="22"/>
      <c r="D5" s="22"/>
      <c r="E5" s="22"/>
      <c r="F5" s="22"/>
      <c r="G5" s="22"/>
      <c r="H5" s="22"/>
      <c r="I5" s="22"/>
      <c r="J5" s="22"/>
      <c r="K5" s="24"/>
    </row>
    <row r="6" spans="2:11" ht="15">
      <c r="B6" s="21"/>
      <c r="C6" s="22"/>
      <c r="D6" s="29" t="s">
        <v>102</v>
      </c>
      <c r="E6" s="22"/>
      <c r="F6" s="22"/>
      <c r="G6" s="22"/>
      <c r="H6" s="22"/>
      <c r="I6" s="22"/>
      <c r="J6" s="22"/>
      <c r="K6" s="24"/>
    </row>
    <row r="7" spans="2:11" ht="22.5" customHeight="1">
      <c r="B7" s="21"/>
      <c r="C7" s="22"/>
      <c r="D7" s="22"/>
      <c r="E7" s="538" t="str">
        <f>'Rekapitulace stavby'!K6</f>
        <v>Snížení energetické náročnosti budov na ulici Fráni Šrámka 2457/28, 2458/30 a 2459/32 v Ostravě - Mariánských Horách</v>
      </c>
      <c r="F7" s="577"/>
      <c r="G7" s="577"/>
      <c r="H7" s="577"/>
      <c r="I7" s="22"/>
      <c r="J7" s="22"/>
      <c r="K7" s="24"/>
    </row>
    <row r="8" spans="2:11" s="1" customFormat="1" ht="15">
      <c r="B8" s="31"/>
      <c r="C8" s="32"/>
      <c r="D8" s="29" t="s">
        <v>169</v>
      </c>
      <c r="E8" s="32"/>
      <c r="F8" s="32"/>
      <c r="G8" s="32"/>
      <c r="H8" s="32"/>
      <c r="I8" s="32"/>
      <c r="J8" s="32"/>
      <c r="K8" s="35"/>
    </row>
    <row r="9" spans="2:11" s="1" customFormat="1" ht="36.75" customHeight="1">
      <c r="B9" s="31"/>
      <c r="C9" s="32"/>
      <c r="D9" s="365"/>
      <c r="E9" s="581" t="s">
        <v>1057</v>
      </c>
      <c r="F9" s="582"/>
      <c r="G9" s="582"/>
      <c r="H9" s="582"/>
      <c r="I9" s="365"/>
      <c r="J9" s="365"/>
      <c r="K9" s="35"/>
    </row>
    <row r="10" spans="2:11" s="1" customFormat="1" ht="13.5">
      <c r="B10" s="31"/>
      <c r="C10" s="32"/>
      <c r="D10" s="32"/>
      <c r="E10" s="32"/>
      <c r="F10" s="32"/>
      <c r="G10" s="32"/>
      <c r="H10" s="32"/>
      <c r="I10" s="32"/>
      <c r="J10" s="32"/>
      <c r="K10" s="35"/>
    </row>
    <row r="11" spans="2:11" s="1" customFormat="1" ht="14.25" customHeight="1">
      <c r="B11" s="31"/>
      <c r="C11" s="32"/>
      <c r="D11" s="29" t="s">
        <v>103</v>
      </c>
      <c r="E11" s="32"/>
      <c r="F11" s="27" t="s">
        <v>90</v>
      </c>
      <c r="G11" s="32"/>
      <c r="H11" s="32"/>
      <c r="I11" s="29" t="s">
        <v>104</v>
      </c>
      <c r="J11" s="27" t="s">
        <v>90</v>
      </c>
      <c r="K11" s="35"/>
    </row>
    <row r="12" spans="2:11" s="1" customFormat="1" ht="14.25" customHeight="1">
      <c r="B12" s="31"/>
      <c r="C12" s="32"/>
      <c r="D12" s="29" t="s">
        <v>105</v>
      </c>
      <c r="E12" s="32"/>
      <c r="F12" s="27" t="s">
        <v>1328</v>
      </c>
      <c r="G12" s="32"/>
      <c r="H12" s="32"/>
      <c r="I12" s="29" t="s">
        <v>107</v>
      </c>
      <c r="J12" s="84">
        <f>'Rekapitulace stavby'!AN8</f>
        <v>42555</v>
      </c>
      <c r="K12" s="35"/>
    </row>
    <row r="13" spans="2:11" s="1" customFormat="1" ht="10.5" customHeight="1">
      <c r="B13" s="31"/>
      <c r="C13" s="32"/>
      <c r="D13" s="32"/>
      <c r="E13" s="32"/>
      <c r="F13" s="32"/>
      <c r="G13" s="32"/>
      <c r="H13" s="32"/>
      <c r="I13" s="32"/>
      <c r="J13" s="32"/>
      <c r="K13" s="35"/>
    </row>
    <row r="14" spans="2:11" s="1" customFormat="1" ht="14.25" customHeight="1">
      <c r="B14" s="31"/>
      <c r="C14" s="32"/>
      <c r="D14" s="29" t="s">
        <v>108</v>
      </c>
      <c r="E14" s="32"/>
      <c r="F14" s="32" t="s">
        <v>1323</v>
      </c>
      <c r="G14" s="32"/>
      <c r="H14" s="32"/>
      <c r="I14" s="29" t="s">
        <v>109</v>
      </c>
      <c r="J14" s="27" t="s">
        <v>90</v>
      </c>
      <c r="K14" s="35"/>
    </row>
    <row r="15" spans="2:11" s="1" customFormat="1" ht="18" customHeight="1">
      <c r="B15" s="31"/>
      <c r="C15" s="32"/>
      <c r="D15" s="32"/>
      <c r="E15" s="27"/>
      <c r="F15" s="32"/>
      <c r="G15" s="32"/>
      <c r="H15" s="32"/>
      <c r="I15" s="29" t="s">
        <v>110</v>
      </c>
      <c r="J15" s="27" t="s">
        <v>90</v>
      </c>
      <c r="K15" s="35"/>
    </row>
    <row r="16" spans="2:11" s="1" customFormat="1" ht="6.75" customHeight="1">
      <c r="B16" s="31"/>
      <c r="C16" s="32"/>
      <c r="D16" s="32"/>
      <c r="E16" s="32"/>
      <c r="F16" s="32"/>
      <c r="G16" s="32"/>
      <c r="H16" s="32"/>
      <c r="I16" s="32"/>
      <c r="J16" s="32"/>
      <c r="K16" s="35"/>
    </row>
    <row r="17" spans="2:11" s="1" customFormat="1" ht="14.25" customHeight="1">
      <c r="B17" s="31"/>
      <c r="C17" s="32"/>
      <c r="D17" s="29" t="s">
        <v>111</v>
      </c>
      <c r="E17" s="32"/>
      <c r="F17" s="32"/>
      <c r="G17" s="32"/>
      <c r="H17" s="32"/>
      <c r="I17" s="29" t="s">
        <v>109</v>
      </c>
      <c r="J17" s="27" t="s">
        <v>90</v>
      </c>
      <c r="K17" s="35"/>
    </row>
    <row r="18" spans="2:11" s="1" customFormat="1" ht="18" customHeight="1">
      <c r="B18" s="31"/>
      <c r="C18" s="32"/>
      <c r="D18" s="32"/>
      <c r="E18" s="27" t="s">
        <v>112</v>
      </c>
      <c r="F18" s="32"/>
      <c r="G18" s="32"/>
      <c r="H18" s="32"/>
      <c r="I18" s="29" t="s">
        <v>110</v>
      </c>
      <c r="J18" s="27" t="s">
        <v>90</v>
      </c>
      <c r="K18" s="35"/>
    </row>
    <row r="19" spans="2:11" s="1" customFormat="1" ht="6.75" customHeight="1">
      <c r="B19" s="31"/>
      <c r="C19" s="32"/>
      <c r="D19" s="32"/>
      <c r="E19" s="32"/>
      <c r="F19" s="32"/>
      <c r="G19" s="32"/>
      <c r="H19" s="32"/>
      <c r="I19" s="32"/>
      <c r="J19" s="32"/>
      <c r="K19" s="35"/>
    </row>
    <row r="20" spans="2:11" s="1" customFormat="1" ht="14.25" customHeight="1">
      <c r="B20" s="31"/>
      <c r="C20" s="32"/>
      <c r="D20" s="29" t="s">
        <v>113</v>
      </c>
      <c r="E20" s="32"/>
      <c r="F20" s="32"/>
      <c r="G20" s="32"/>
      <c r="H20" s="32"/>
      <c r="I20" s="29" t="s">
        <v>109</v>
      </c>
      <c r="J20" s="27" t="s">
        <v>90</v>
      </c>
      <c r="K20" s="35"/>
    </row>
    <row r="21" spans="2:11" s="1" customFormat="1" ht="18" customHeight="1">
      <c r="B21" s="31"/>
      <c r="C21" s="32"/>
      <c r="D21" s="32"/>
      <c r="E21" s="27" t="s">
        <v>114</v>
      </c>
      <c r="F21" s="32"/>
      <c r="G21" s="32"/>
      <c r="H21" s="32"/>
      <c r="I21" s="29" t="s">
        <v>110</v>
      </c>
      <c r="J21" s="27" t="s">
        <v>90</v>
      </c>
      <c r="K21" s="35"/>
    </row>
    <row r="22" spans="2:11" s="1" customFormat="1" ht="6.75" customHeight="1">
      <c r="B22" s="31"/>
      <c r="C22" s="32"/>
      <c r="D22" s="32"/>
      <c r="E22" s="32"/>
      <c r="F22" s="32"/>
      <c r="G22" s="32"/>
      <c r="H22" s="32"/>
      <c r="I22" s="32"/>
      <c r="J22" s="32"/>
      <c r="K22" s="35"/>
    </row>
    <row r="23" spans="2:11" s="1" customFormat="1" ht="14.25" customHeight="1">
      <c r="B23" s="31"/>
      <c r="C23" s="32"/>
      <c r="D23" s="29" t="s">
        <v>116</v>
      </c>
      <c r="E23" s="32"/>
      <c r="F23" s="32"/>
      <c r="G23" s="32"/>
      <c r="H23" s="32"/>
      <c r="I23" s="32"/>
      <c r="J23" s="32"/>
      <c r="K23" s="35"/>
    </row>
    <row r="24" spans="2:11" s="6" customFormat="1" ht="77.25" customHeight="1">
      <c r="B24" s="85"/>
      <c r="C24" s="86"/>
      <c r="D24" s="86"/>
      <c r="E24" s="538" t="s">
        <v>117</v>
      </c>
      <c r="F24" s="567"/>
      <c r="G24" s="567"/>
      <c r="H24" s="567"/>
      <c r="I24" s="86"/>
      <c r="J24" s="86"/>
      <c r="K24" s="87"/>
    </row>
    <row r="25" spans="2:11" s="1" customFormat="1" ht="6.75" customHeight="1">
      <c r="B25" s="31"/>
      <c r="C25" s="32"/>
      <c r="D25" s="32"/>
      <c r="E25" s="32"/>
      <c r="F25" s="32"/>
      <c r="G25" s="32"/>
      <c r="H25" s="32"/>
      <c r="I25" s="32"/>
      <c r="J25" s="32"/>
      <c r="K25" s="35"/>
    </row>
    <row r="26" spans="2:11" s="1" customFormat="1" ht="6.75" customHeight="1">
      <c r="B26" s="31"/>
      <c r="C26" s="32"/>
      <c r="D26" s="57"/>
      <c r="E26" s="57"/>
      <c r="F26" s="57"/>
      <c r="G26" s="57"/>
      <c r="H26" s="57"/>
      <c r="I26" s="57"/>
      <c r="J26" s="57"/>
      <c r="K26" s="88"/>
    </row>
    <row r="27" spans="2:11" s="1" customFormat="1" ht="24.75" customHeight="1">
      <c r="B27" s="31"/>
      <c r="C27" s="32"/>
      <c r="D27" s="367" t="s">
        <v>118</v>
      </c>
      <c r="E27" s="365"/>
      <c r="F27" s="365"/>
      <c r="G27" s="365"/>
      <c r="H27" s="365"/>
      <c r="I27" s="365"/>
      <c r="J27" s="368">
        <f>ROUND(J79,2)</f>
        <v>0</v>
      </c>
      <c r="K27" s="35"/>
    </row>
    <row r="28" spans="2:11" s="1" customFormat="1" ht="6.75" customHeight="1">
      <c r="B28" s="31"/>
      <c r="C28" s="32"/>
      <c r="D28" s="57"/>
      <c r="E28" s="57"/>
      <c r="F28" s="57"/>
      <c r="G28" s="57"/>
      <c r="H28" s="57"/>
      <c r="I28" s="57"/>
      <c r="J28" s="57"/>
      <c r="K28" s="88"/>
    </row>
    <row r="29" spans="2:11" s="1" customFormat="1" ht="14.25" customHeight="1">
      <c r="B29" s="31"/>
      <c r="C29" s="32"/>
      <c r="D29" s="32"/>
      <c r="E29" s="32"/>
      <c r="F29" s="36" t="s">
        <v>120</v>
      </c>
      <c r="G29" s="32"/>
      <c r="H29" s="32"/>
      <c r="I29" s="36" t="s">
        <v>119</v>
      </c>
      <c r="J29" s="36" t="s">
        <v>121</v>
      </c>
      <c r="K29" s="35"/>
    </row>
    <row r="30" spans="2:11" s="1" customFormat="1" ht="14.25" customHeight="1">
      <c r="B30" s="31"/>
      <c r="C30" s="32"/>
      <c r="D30" s="39" t="s">
        <v>122</v>
      </c>
      <c r="E30" s="39" t="s">
        <v>123</v>
      </c>
      <c r="F30" s="90">
        <f>ROUND(SUM(BE79:BE125),2)</f>
        <v>0</v>
      </c>
      <c r="G30" s="32"/>
      <c r="H30" s="32"/>
      <c r="I30" s="91">
        <v>0.21</v>
      </c>
      <c r="J30" s="90">
        <f>ROUND(ROUND((SUM(BE79:BE125)),2)*I30,2)</f>
        <v>0</v>
      </c>
      <c r="K30" s="35"/>
    </row>
    <row r="31" spans="2:11" s="1" customFormat="1" ht="14.25" customHeight="1">
      <c r="B31" s="31"/>
      <c r="C31" s="32"/>
      <c r="D31" s="32"/>
      <c r="E31" s="39" t="s">
        <v>124</v>
      </c>
      <c r="F31" s="90">
        <f>ROUND(SUM(BF79:BF125),2)</f>
        <v>0</v>
      </c>
      <c r="G31" s="32"/>
      <c r="H31" s="32"/>
      <c r="I31" s="91">
        <v>0.15</v>
      </c>
      <c r="J31" s="90">
        <f>ROUND(ROUND((SUM(BF79:BF125)),2)*I31,2)</f>
        <v>0</v>
      </c>
      <c r="K31" s="35"/>
    </row>
    <row r="32" spans="2:11" s="1" customFormat="1" ht="14.25" customHeight="1" hidden="1">
      <c r="B32" s="31"/>
      <c r="C32" s="32"/>
      <c r="D32" s="32"/>
      <c r="E32" s="39" t="s">
        <v>125</v>
      </c>
      <c r="F32" s="90">
        <f>ROUND(SUM(BG79:BG125),2)</f>
        <v>0</v>
      </c>
      <c r="G32" s="32"/>
      <c r="H32" s="32"/>
      <c r="I32" s="91">
        <v>0.21</v>
      </c>
      <c r="J32" s="90">
        <v>0</v>
      </c>
      <c r="K32" s="35"/>
    </row>
    <row r="33" spans="2:11" s="1" customFormat="1" ht="14.25" customHeight="1" hidden="1">
      <c r="B33" s="31"/>
      <c r="C33" s="32"/>
      <c r="D33" s="32"/>
      <c r="E33" s="39" t="s">
        <v>126</v>
      </c>
      <c r="F33" s="90">
        <f>ROUND(SUM(BH79:BH125),2)</f>
        <v>0</v>
      </c>
      <c r="G33" s="32"/>
      <c r="H33" s="32"/>
      <c r="I33" s="91">
        <v>0.15</v>
      </c>
      <c r="J33" s="90">
        <v>0</v>
      </c>
      <c r="K33" s="35"/>
    </row>
    <row r="34" spans="2:11" s="1" customFormat="1" ht="14.25" customHeight="1" hidden="1">
      <c r="B34" s="31"/>
      <c r="C34" s="32"/>
      <c r="D34" s="32"/>
      <c r="E34" s="39" t="s">
        <v>127</v>
      </c>
      <c r="F34" s="90">
        <f>ROUND(SUM(BI79:BI125),2)</f>
        <v>0</v>
      </c>
      <c r="G34" s="32"/>
      <c r="H34" s="32"/>
      <c r="I34" s="91">
        <v>0</v>
      </c>
      <c r="J34" s="90">
        <v>0</v>
      </c>
      <c r="K34" s="35"/>
    </row>
    <row r="35" spans="2:11" s="1" customFormat="1" ht="6.75" customHeight="1">
      <c r="B35" s="31"/>
      <c r="C35" s="32"/>
      <c r="D35" s="32"/>
      <c r="E35" s="32"/>
      <c r="F35" s="32"/>
      <c r="G35" s="32"/>
      <c r="H35" s="32"/>
      <c r="I35" s="32"/>
      <c r="J35" s="32"/>
      <c r="K35" s="35"/>
    </row>
    <row r="36" spans="2:11" s="1" customFormat="1" ht="24.75" customHeight="1">
      <c r="B36" s="31"/>
      <c r="C36" s="41"/>
      <c r="D36" s="42" t="s">
        <v>128</v>
      </c>
      <c r="E36" s="43"/>
      <c r="F36" s="43"/>
      <c r="G36" s="92" t="s">
        <v>129</v>
      </c>
      <c r="H36" s="44" t="s">
        <v>130</v>
      </c>
      <c r="I36" s="43"/>
      <c r="J36" s="93">
        <f>SUM(J27:J34)</f>
        <v>0</v>
      </c>
      <c r="K36" s="94"/>
    </row>
    <row r="37" spans="2:11" s="1" customFormat="1" ht="14.25" customHeight="1">
      <c r="B37" s="46"/>
      <c r="C37" s="47"/>
      <c r="D37" s="47"/>
      <c r="E37" s="47"/>
      <c r="F37" s="47"/>
      <c r="G37" s="47"/>
      <c r="H37" s="47"/>
      <c r="I37" s="47"/>
      <c r="J37" s="47"/>
      <c r="K37" s="48"/>
    </row>
    <row r="41" spans="2:11" s="1" customFormat="1" ht="6.75" customHeight="1">
      <c r="B41" s="49"/>
      <c r="C41" s="50"/>
      <c r="D41" s="50"/>
      <c r="E41" s="50"/>
      <c r="F41" s="50"/>
      <c r="G41" s="50"/>
      <c r="H41" s="50"/>
      <c r="I41" s="50"/>
      <c r="J41" s="50"/>
      <c r="K41" s="95"/>
    </row>
    <row r="42" spans="2:11" s="1" customFormat="1" ht="36.75" customHeight="1">
      <c r="B42" s="31"/>
      <c r="C42" s="23" t="s">
        <v>170</v>
      </c>
      <c r="D42" s="32"/>
      <c r="E42" s="32"/>
      <c r="F42" s="32"/>
      <c r="G42" s="32"/>
      <c r="H42" s="32"/>
      <c r="I42" s="32"/>
      <c r="J42" s="32"/>
      <c r="K42" s="35"/>
    </row>
    <row r="43" spans="2:11" s="1" customFormat="1" ht="6.75" customHeight="1">
      <c r="B43" s="31"/>
      <c r="C43" s="32"/>
      <c r="D43" s="32"/>
      <c r="E43" s="32"/>
      <c r="F43" s="32"/>
      <c r="G43" s="32"/>
      <c r="H43" s="32"/>
      <c r="I43" s="32"/>
      <c r="J43" s="32"/>
      <c r="K43" s="35"/>
    </row>
    <row r="44" spans="2:11" s="1" customFormat="1" ht="14.25" customHeight="1">
      <c r="B44" s="31"/>
      <c r="C44" s="29" t="s">
        <v>102</v>
      </c>
      <c r="D44" s="32"/>
      <c r="E44" s="32"/>
      <c r="F44" s="32"/>
      <c r="G44" s="32"/>
      <c r="H44" s="32"/>
      <c r="I44" s="32"/>
      <c r="J44" s="32"/>
      <c r="K44" s="35"/>
    </row>
    <row r="45" spans="2:11" s="1" customFormat="1" ht="22.5" customHeight="1">
      <c r="B45" s="31"/>
      <c r="C45" s="32"/>
      <c r="D45" s="32"/>
      <c r="E45" s="580" t="str">
        <f>E7</f>
        <v>Snížení energetické náročnosti budov na ulici Fráni Šrámka 2457/28, 2458/30 a 2459/32 v Ostravě - Mariánských Horách</v>
      </c>
      <c r="F45" s="544"/>
      <c r="G45" s="544"/>
      <c r="H45" s="544"/>
      <c r="I45" s="32"/>
      <c r="J45" s="32"/>
      <c r="K45" s="35"/>
    </row>
    <row r="46" spans="2:11" s="1" customFormat="1" ht="14.25" customHeight="1">
      <c r="B46" s="31"/>
      <c r="C46" s="29" t="s">
        <v>169</v>
      </c>
      <c r="D46" s="32"/>
      <c r="E46" s="32"/>
      <c r="F46" s="32"/>
      <c r="G46" s="32"/>
      <c r="H46" s="32"/>
      <c r="I46" s="32"/>
      <c r="J46" s="32"/>
      <c r="K46" s="35"/>
    </row>
    <row r="47" spans="2:11" s="1" customFormat="1" ht="23.25" customHeight="1">
      <c r="B47" s="31"/>
      <c r="C47" s="32"/>
      <c r="D47" s="32"/>
      <c r="E47" s="570" t="str">
        <f>E9</f>
        <v>VRN - Nezpůsobilé výdaje 1.část </v>
      </c>
      <c r="F47" s="544"/>
      <c r="G47" s="544"/>
      <c r="H47" s="544"/>
      <c r="I47" s="32"/>
      <c r="J47" s="32"/>
      <c r="K47" s="35"/>
    </row>
    <row r="48" spans="2:11" s="1" customFormat="1" ht="6.75" customHeight="1">
      <c r="B48" s="31"/>
      <c r="C48" s="32"/>
      <c r="D48" s="32"/>
      <c r="E48" s="32"/>
      <c r="F48" s="32"/>
      <c r="G48" s="32"/>
      <c r="H48" s="32"/>
      <c r="I48" s="32"/>
      <c r="J48" s="32"/>
      <c r="K48" s="35"/>
    </row>
    <row r="49" spans="2:11" s="1" customFormat="1" ht="18" customHeight="1">
      <c r="B49" s="31"/>
      <c r="C49" s="29" t="s">
        <v>105</v>
      </c>
      <c r="D49" s="32"/>
      <c r="E49" s="32"/>
      <c r="F49" s="27" t="s">
        <v>1329</v>
      </c>
      <c r="G49" s="32"/>
      <c r="H49" s="32"/>
      <c r="I49" s="29" t="s">
        <v>107</v>
      </c>
      <c r="J49" s="84">
        <f>IF(J12="","",J12)</f>
        <v>42555</v>
      </c>
      <c r="K49" s="35"/>
    </row>
    <row r="50" spans="2:11" s="1" customFormat="1" ht="6.75" customHeight="1">
      <c r="B50" s="31"/>
      <c r="C50" s="32"/>
      <c r="D50" s="32"/>
      <c r="E50" s="32"/>
      <c r="F50" s="32"/>
      <c r="G50" s="32"/>
      <c r="H50" s="32"/>
      <c r="I50" s="32"/>
      <c r="J50" s="32"/>
      <c r="K50" s="35"/>
    </row>
    <row r="51" spans="2:11" s="1" customFormat="1" ht="15">
      <c r="B51" s="31"/>
      <c r="C51" s="29" t="s">
        <v>108</v>
      </c>
      <c r="D51" s="32"/>
      <c r="E51" s="32"/>
      <c r="F51" s="27" t="s">
        <v>1323</v>
      </c>
      <c r="G51" s="32"/>
      <c r="H51" s="32"/>
      <c r="I51" s="29" t="s">
        <v>113</v>
      </c>
      <c r="J51" s="27" t="str">
        <f>E21</f>
        <v>POEL spol s.r.o</v>
      </c>
      <c r="K51" s="35"/>
    </row>
    <row r="52" spans="2:11" s="1" customFormat="1" ht="14.25" customHeight="1">
      <c r="B52" s="31"/>
      <c r="C52" s="29" t="s">
        <v>111</v>
      </c>
      <c r="D52" s="32"/>
      <c r="E52" s="32"/>
      <c r="F52" s="27" t="str">
        <f>IF(E18="","",E18)</f>
        <v>Na základě výběrového řízení</v>
      </c>
      <c r="G52" s="32"/>
      <c r="H52" s="32"/>
      <c r="I52" s="32"/>
      <c r="J52" s="32"/>
      <c r="K52" s="35"/>
    </row>
    <row r="53" spans="2:11" s="1" customFormat="1" ht="9.75" customHeight="1">
      <c r="B53" s="31"/>
      <c r="C53" s="32"/>
      <c r="D53" s="32"/>
      <c r="E53" s="32"/>
      <c r="F53" s="32"/>
      <c r="G53" s="32"/>
      <c r="H53" s="32"/>
      <c r="I53" s="32"/>
      <c r="J53" s="32"/>
      <c r="K53" s="35"/>
    </row>
    <row r="54" spans="2:11" s="1" customFormat="1" ht="29.25" customHeight="1">
      <c r="B54" s="31"/>
      <c r="C54" s="96" t="s">
        <v>171</v>
      </c>
      <c r="D54" s="41"/>
      <c r="E54" s="41"/>
      <c r="F54" s="41"/>
      <c r="G54" s="41"/>
      <c r="H54" s="41"/>
      <c r="I54" s="41"/>
      <c r="J54" s="97" t="s">
        <v>172</v>
      </c>
      <c r="K54" s="45"/>
    </row>
    <row r="55" spans="2:11" s="1" customFormat="1" ht="9.75" customHeight="1">
      <c r="B55" s="31"/>
      <c r="C55" s="32"/>
      <c r="D55" s="32"/>
      <c r="E55" s="32"/>
      <c r="F55" s="32"/>
      <c r="G55" s="32"/>
      <c r="H55" s="32"/>
      <c r="I55" s="32"/>
      <c r="J55" s="32"/>
      <c r="K55" s="35"/>
    </row>
    <row r="56" spans="2:47" s="1" customFormat="1" ht="29.25" customHeight="1">
      <c r="B56" s="31"/>
      <c r="C56" s="98" t="s">
        <v>173</v>
      </c>
      <c r="D56" s="32"/>
      <c r="E56" s="32"/>
      <c r="F56" s="32"/>
      <c r="G56" s="32"/>
      <c r="H56" s="32"/>
      <c r="I56" s="32"/>
      <c r="J56" s="89">
        <f>J79</f>
        <v>0</v>
      </c>
      <c r="K56" s="35"/>
      <c r="AU56" s="17" t="s">
        <v>174</v>
      </c>
    </row>
    <row r="57" spans="2:11" s="7" customFormat="1" ht="24.75" customHeight="1">
      <c r="B57" s="99"/>
      <c r="C57" s="100"/>
      <c r="D57" s="101" t="s">
        <v>175</v>
      </c>
      <c r="E57" s="102"/>
      <c r="F57" s="102"/>
      <c r="G57" s="102"/>
      <c r="H57" s="102"/>
      <c r="I57" s="102"/>
      <c r="J57" s="103">
        <f>J80</f>
        <v>0</v>
      </c>
      <c r="K57" s="104"/>
    </row>
    <row r="58" spans="2:11" s="8" customFormat="1" ht="19.5" customHeight="1">
      <c r="B58" s="105"/>
      <c r="C58" s="106"/>
      <c r="D58" s="107" t="s">
        <v>176</v>
      </c>
      <c r="E58" s="108"/>
      <c r="F58" s="108"/>
      <c r="G58" s="108"/>
      <c r="H58" s="108"/>
      <c r="I58" s="108"/>
      <c r="J58" s="109">
        <f>J81</f>
        <v>0</v>
      </c>
      <c r="K58" s="110"/>
    </row>
    <row r="59" spans="2:11" s="8" customFormat="1" ht="19.5" customHeight="1">
      <c r="B59" s="105"/>
      <c r="C59" s="106"/>
      <c r="D59" s="107" t="s">
        <v>177</v>
      </c>
      <c r="E59" s="108"/>
      <c r="F59" s="108"/>
      <c r="G59" s="108"/>
      <c r="H59" s="108"/>
      <c r="I59" s="108"/>
      <c r="J59" s="109">
        <f>J98</f>
        <v>0</v>
      </c>
      <c r="K59" s="110"/>
    </row>
    <row r="60" spans="2:11" s="1" customFormat="1" ht="21.75" customHeight="1">
      <c r="B60" s="31"/>
      <c r="C60" s="32"/>
      <c r="D60" s="32"/>
      <c r="E60" s="32"/>
      <c r="F60" s="32"/>
      <c r="G60" s="32"/>
      <c r="H60" s="32"/>
      <c r="I60" s="32"/>
      <c r="J60" s="32"/>
      <c r="K60" s="35"/>
    </row>
    <row r="61" spans="2:11" s="1" customFormat="1" ht="6.75" customHeight="1">
      <c r="B61" s="46"/>
      <c r="C61" s="47"/>
      <c r="D61" s="47"/>
      <c r="E61" s="47"/>
      <c r="F61" s="47"/>
      <c r="G61" s="47"/>
      <c r="H61" s="47"/>
      <c r="I61" s="47"/>
      <c r="J61" s="47"/>
      <c r="K61" s="48"/>
    </row>
    <row r="65" spans="2:12" s="1" customFormat="1" ht="6.75" customHeight="1"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31"/>
    </row>
    <row r="66" spans="2:12" s="1" customFormat="1" ht="36.75" customHeight="1">
      <c r="B66" s="31"/>
      <c r="C66" s="51" t="s">
        <v>178</v>
      </c>
      <c r="L66" s="31"/>
    </row>
    <row r="67" spans="2:12" s="1" customFormat="1" ht="6.75" customHeight="1">
      <c r="B67" s="31"/>
      <c r="L67" s="31"/>
    </row>
    <row r="68" spans="2:12" s="1" customFormat="1" ht="14.25" customHeight="1">
      <c r="B68" s="31"/>
      <c r="C68" s="53" t="s">
        <v>102</v>
      </c>
      <c r="L68" s="31"/>
    </row>
    <row r="69" spans="2:12" s="1" customFormat="1" ht="22.5" customHeight="1">
      <c r="B69" s="31"/>
      <c r="E69" s="571" t="str">
        <f>E7</f>
        <v>Snížení energetické náročnosti budov na ulici Fráni Šrámka 2457/28, 2458/30 a 2459/32 v Ostravě - Mariánských Horách</v>
      </c>
      <c r="F69" s="555"/>
      <c r="G69" s="555"/>
      <c r="H69" s="555"/>
      <c r="L69" s="31"/>
    </row>
    <row r="70" spans="2:12" s="1" customFormat="1" ht="14.25" customHeight="1">
      <c r="B70" s="31"/>
      <c r="C70" s="53" t="s">
        <v>169</v>
      </c>
      <c r="L70" s="31"/>
    </row>
    <row r="71" spans="2:12" s="1" customFormat="1" ht="23.25" customHeight="1">
      <c r="B71" s="31"/>
      <c r="E71" s="545" t="str">
        <f>E9</f>
        <v>VRN - Nezpůsobilé výdaje 1.část </v>
      </c>
      <c r="F71" s="555"/>
      <c r="G71" s="555"/>
      <c r="H71" s="555"/>
      <c r="L71" s="31"/>
    </row>
    <row r="72" spans="2:12" s="1" customFormat="1" ht="6.75" customHeight="1">
      <c r="B72" s="31"/>
      <c r="L72" s="31"/>
    </row>
    <row r="73" spans="2:12" s="1" customFormat="1" ht="18" customHeight="1">
      <c r="B73" s="31"/>
      <c r="C73" s="53" t="s">
        <v>105</v>
      </c>
      <c r="F73" s="111" t="str">
        <f>F12</f>
        <v> Fráni Šrámka 2457/28, 2458/30, 2459/32, Ostrava - Mariánské Hory</v>
      </c>
      <c r="I73" s="53" t="s">
        <v>107</v>
      </c>
      <c r="J73" s="56">
        <f>IF(J12="","",J12)</f>
        <v>42555</v>
      </c>
      <c r="L73" s="31"/>
    </row>
    <row r="74" spans="2:12" s="1" customFormat="1" ht="6.75" customHeight="1">
      <c r="B74" s="31"/>
      <c r="L74" s="31"/>
    </row>
    <row r="75" spans="2:12" s="1" customFormat="1" ht="15">
      <c r="B75" s="31"/>
      <c r="C75" s="53" t="s">
        <v>108</v>
      </c>
      <c r="F75" s="111">
        <f>E15</f>
        <v>0</v>
      </c>
      <c r="I75" s="53" t="s">
        <v>113</v>
      </c>
      <c r="J75" s="111" t="str">
        <f>E21</f>
        <v>POEL spol s.r.o</v>
      </c>
      <c r="L75" s="31"/>
    </row>
    <row r="76" spans="2:12" s="1" customFormat="1" ht="14.25" customHeight="1">
      <c r="B76" s="31"/>
      <c r="C76" s="53" t="s">
        <v>111</v>
      </c>
      <c r="F76" s="111" t="str">
        <f>IF(E18="","",E18)</f>
        <v>Na základě výběrového řízení</v>
      </c>
      <c r="L76" s="31"/>
    </row>
    <row r="77" spans="2:12" s="1" customFormat="1" ht="9.75" customHeight="1">
      <c r="B77" s="31"/>
      <c r="L77" s="31"/>
    </row>
    <row r="78" spans="2:20" s="9" customFormat="1" ht="29.25" customHeight="1">
      <c r="B78" s="112"/>
      <c r="C78" s="113" t="s">
        <v>179</v>
      </c>
      <c r="D78" s="114" t="s">
        <v>137</v>
      </c>
      <c r="E78" s="114" t="s">
        <v>133</v>
      </c>
      <c r="F78" s="114" t="s">
        <v>180</v>
      </c>
      <c r="G78" s="114" t="s">
        <v>181</v>
      </c>
      <c r="H78" s="114" t="s">
        <v>182</v>
      </c>
      <c r="I78" s="115" t="s">
        <v>183</v>
      </c>
      <c r="J78" s="114" t="s">
        <v>172</v>
      </c>
      <c r="K78" s="116" t="s">
        <v>184</v>
      </c>
      <c r="L78" s="112"/>
      <c r="M78" s="62" t="s">
        <v>185</v>
      </c>
      <c r="N78" s="63" t="s">
        <v>122</v>
      </c>
      <c r="O78" s="63" t="s">
        <v>186</v>
      </c>
      <c r="P78" s="63" t="s">
        <v>187</v>
      </c>
      <c r="Q78" s="63" t="s">
        <v>188</v>
      </c>
      <c r="R78" s="63" t="s">
        <v>189</v>
      </c>
      <c r="S78" s="63" t="s">
        <v>190</v>
      </c>
      <c r="T78" s="64" t="s">
        <v>191</v>
      </c>
    </row>
    <row r="79" spans="2:63" s="1" customFormat="1" ht="29.25" customHeight="1">
      <c r="B79" s="31"/>
      <c r="C79" s="66" t="s">
        <v>173</v>
      </c>
      <c r="J79" s="117">
        <f>BK79</f>
        <v>0</v>
      </c>
      <c r="L79" s="31"/>
      <c r="M79" s="65"/>
      <c r="N79" s="57"/>
      <c r="O79" s="57"/>
      <c r="P79" s="118">
        <f>P80</f>
        <v>0</v>
      </c>
      <c r="Q79" s="57"/>
      <c r="R79" s="118">
        <f>R80</f>
        <v>0</v>
      </c>
      <c r="S79" s="57"/>
      <c r="T79" s="119">
        <f>T80</f>
        <v>0</v>
      </c>
      <c r="AT79" s="17" t="s">
        <v>151</v>
      </c>
      <c r="AU79" s="17" t="s">
        <v>174</v>
      </c>
      <c r="BK79" s="121">
        <f>BK80</f>
        <v>0</v>
      </c>
    </row>
    <row r="80" spans="2:63" s="10" customFormat="1" ht="36.75" customHeight="1">
      <c r="B80" s="122"/>
      <c r="D80" s="123" t="s">
        <v>151</v>
      </c>
      <c r="E80" s="124" t="s">
        <v>192</v>
      </c>
      <c r="F80" s="124" t="s">
        <v>192</v>
      </c>
      <c r="J80" s="125">
        <f>BK80</f>
        <v>0</v>
      </c>
      <c r="L80" s="122"/>
      <c r="M80" s="126"/>
      <c r="N80" s="127"/>
      <c r="O80" s="127"/>
      <c r="P80" s="128">
        <f>P81+P98</f>
        <v>0</v>
      </c>
      <c r="Q80" s="127"/>
      <c r="R80" s="128">
        <f>R81+R98</f>
        <v>0</v>
      </c>
      <c r="S80" s="127"/>
      <c r="T80" s="129">
        <f>T81+T98</f>
        <v>0</v>
      </c>
      <c r="AR80" s="123" t="s">
        <v>193</v>
      </c>
      <c r="AT80" s="130" t="s">
        <v>151</v>
      </c>
      <c r="AU80" s="130" t="s">
        <v>152</v>
      </c>
      <c r="AY80" s="123" t="s">
        <v>194</v>
      </c>
      <c r="BK80" s="131">
        <f>BK81+BK98</f>
        <v>0</v>
      </c>
    </row>
    <row r="81" spans="2:63" s="10" customFormat="1" ht="19.5" customHeight="1">
      <c r="B81" s="122"/>
      <c r="D81" s="132" t="s">
        <v>151</v>
      </c>
      <c r="E81" s="133" t="s">
        <v>195</v>
      </c>
      <c r="F81" s="133" t="s">
        <v>196</v>
      </c>
      <c r="J81" s="134">
        <f>BK81</f>
        <v>0</v>
      </c>
      <c r="L81" s="122"/>
      <c r="M81" s="126"/>
      <c r="N81" s="127"/>
      <c r="O81" s="127"/>
      <c r="P81" s="128">
        <f>SUM(P82:P97)</f>
        <v>0</v>
      </c>
      <c r="Q81" s="127"/>
      <c r="R81" s="128">
        <f>SUM(R82:R97)</f>
        <v>0</v>
      </c>
      <c r="S81" s="127"/>
      <c r="T81" s="129">
        <f>SUM(T82:T97)</f>
        <v>0</v>
      </c>
      <c r="AR81" s="123" t="s">
        <v>193</v>
      </c>
      <c r="AT81" s="130" t="s">
        <v>151</v>
      </c>
      <c r="AU81" s="130" t="s">
        <v>158</v>
      </c>
      <c r="AY81" s="123" t="s">
        <v>194</v>
      </c>
      <c r="BK81" s="131">
        <f>SUM(BK82:BK97)</f>
        <v>0</v>
      </c>
    </row>
    <row r="82" spans="2:65" s="1" customFormat="1" ht="31.5" customHeight="1">
      <c r="B82" s="135"/>
      <c r="C82" s="136" t="s">
        <v>158</v>
      </c>
      <c r="D82" s="136" t="s">
        <v>197</v>
      </c>
      <c r="E82" s="137" t="s">
        <v>198</v>
      </c>
      <c r="F82" s="138" t="s">
        <v>199</v>
      </c>
      <c r="G82" s="139" t="s">
        <v>200</v>
      </c>
      <c r="H82" s="140">
        <v>1</v>
      </c>
      <c r="I82" s="141"/>
      <c r="J82" s="141">
        <f>ROUND(I82*H82,2)</f>
        <v>0</v>
      </c>
      <c r="K82" s="138" t="s">
        <v>90</v>
      </c>
      <c r="L82" s="31"/>
      <c r="M82" s="142" t="s">
        <v>90</v>
      </c>
      <c r="N82" s="143" t="s">
        <v>124</v>
      </c>
      <c r="O82" s="144">
        <v>0</v>
      </c>
      <c r="P82" s="144">
        <f>O82*H82</f>
        <v>0</v>
      </c>
      <c r="Q82" s="144">
        <v>0</v>
      </c>
      <c r="R82" s="144">
        <f>Q82*H82</f>
        <v>0</v>
      </c>
      <c r="S82" s="144">
        <v>0</v>
      </c>
      <c r="T82" s="145">
        <f>S82*H82</f>
        <v>0</v>
      </c>
      <c r="AR82" s="17" t="s">
        <v>201</v>
      </c>
      <c r="AT82" s="17" t="s">
        <v>197</v>
      </c>
      <c r="AU82" s="17" t="s">
        <v>202</v>
      </c>
      <c r="AY82" s="17" t="s">
        <v>194</v>
      </c>
      <c r="BE82" s="146">
        <f>IF(N82="základní",J82,0)</f>
        <v>0</v>
      </c>
      <c r="BF82" s="146">
        <f>IF(N82="snížená",J82,0)</f>
        <v>0</v>
      </c>
      <c r="BG82" s="146">
        <f>IF(N82="zákl. přenesená",J82,0)</f>
        <v>0</v>
      </c>
      <c r="BH82" s="146">
        <f>IF(N82="sníž. přenesená",J82,0)</f>
        <v>0</v>
      </c>
      <c r="BI82" s="146">
        <f>IF(N82="nulová",J82,0)</f>
        <v>0</v>
      </c>
      <c r="BJ82" s="17" t="s">
        <v>202</v>
      </c>
      <c r="BK82" s="146">
        <f>ROUND(I82*H82,2)</f>
        <v>0</v>
      </c>
      <c r="BL82" s="17" t="s">
        <v>201</v>
      </c>
      <c r="BM82" s="17" t="s">
        <v>203</v>
      </c>
    </row>
    <row r="83" spans="2:47" s="1" customFormat="1" ht="54">
      <c r="B83" s="31"/>
      <c r="D83" s="147" t="s">
        <v>204</v>
      </c>
      <c r="F83" s="148" t="s">
        <v>205</v>
      </c>
      <c r="L83" s="31"/>
      <c r="M83" s="59"/>
      <c r="N83" s="32"/>
      <c r="O83" s="32"/>
      <c r="P83" s="32"/>
      <c r="Q83" s="32"/>
      <c r="R83" s="32"/>
      <c r="S83" s="32"/>
      <c r="T83" s="60"/>
      <c r="AT83" s="17" t="s">
        <v>204</v>
      </c>
      <c r="AU83" s="17" t="s">
        <v>202</v>
      </c>
    </row>
    <row r="84" spans="2:65" s="1" customFormat="1" ht="31.5" customHeight="1">
      <c r="B84" s="135"/>
      <c r="C84" s="136" t="s">
        <v>202</v>
      </c>
      <c r="D84" s="136" t="s">
        <v>197</v>
      </c>
      <c r="E84" s="137" t="s">
        <v>206</v>
      </c>
      <c r="F84" s="138" t="s">
        <v>207</v>
      </c>
      <c r="G84" s="139" t="s">
        <v>200</v>
      </c>
      <c r="H84" s="140">
        <v>1</v>
      </c>
      <c r="I84" s="141"/>
      <c r="J84" s="141">
        <f>ROUND(I84*H84,2)</f>
        <v>0</v>
      </c>
      <c r="K84" s="138" t="s">
        <v>90</v>
      </c>
      <c r="L84" s="31"/>
      <c r="M84" s="142" t="s">
        <v>90</v>
      </c>
      <c r="N84" s="143" t="s">
        <v>124</v>
      </c>
      <c r="O84" s="144">
        <v>0</v>
      </c>
      <c r="P84" s="144">
        <f>O84*H84</f>
        <v>0</v>
      </c>
      <c r="Q84" s="144">
        <v>0</v>
      </c>
      <c r="R84" s="144">
        <f>Q84*H84</f>
        <v>0</v>
      </c>
      <c r="S84" s="144">
        <v>0</v>
      </c>
      <c r="T84" s="145">
        <f>S84*H84</f>
        <v>0</v>
      </c>
      <c r="AR84" s="17" t="s">
        <v>201</v>
      </c>
      <c r="AT84" s="17" t="s">
        <v>197</v>
      </c>
      <c r="AU84" s="17" t="s">
        <v>202</v>
      </c>
      <c r="AY84" s="17" t="s">
        <v>194</v>
      </c>
      <c r="BE84" s="146">
        <f>IF(N84="základní",J84,0)</f>
        <v>0</v>
      </c>
      <c r="BF84" s="146">
        <f>IF(N84="snížená",J84,0)</f>
        <v>0</v>
      </c>
      <c r="BG84" s="146">
        <f>IF(N84="zákl. přenesená",J84,0)</f>
        <v>0</v>
      </c>
      <c r="BH84" s="146">
        <f>IF(N84="sníž. přenesená",J84,0)</f>
        <v>0</v>
      </c>
      <c r="BI84" s="146">
        <f>IF(N84="nulová",J84,0)</f>
        <v>0</v>
      </c>
      <c r="BJ84" s="17" t="s">
        <v>202</v>
      </c>
      <c r="BK84" s="146">
        <f>ROUND(I84*H84,2)</f>
        <v>0</v>
      </c>
      <c r="BL84" s="17" t="s">
        <v>201</v>
      </c>
      <c r="BM84" s="17" t="s">
        <v>208</v>
      </c>
    </row>
    <row r="85" spans="2:51" s="11" customFormat="1" ht="13.5">
      <c r="B85" s="149"/>
      <c r="D85" s="150" t="s">
        <v>209</v>
      </c>
      <c r="E85" s="151" t="s">
        <v>90</v>
      </c>
      <c r="F85" s="152" t="s">
        <v>210</v>
      </c>
      <c r="H85" s="151" t="s">
        <v>90</v>
      </c>
      <c r="L85" s="149"/>
      <c r="M85" s="153"/>
      <c r="N85" s="154"/>
      <c r="O85" s="154"/>
      <c r="P85" s="154"/>
      <c r="Q85" s="154"/>
      <c r="R85" s="154"/>
      <c r="S85" s="154"/>
      <c r="T85" s="155"/>
      <c r="AT85" s="151" t="s">
        <v>209</v>
      </c>
      <c r="AU85" s="151" t="s">
        <v>202</v>
      </c>
      <c r="AV85" s="11" t="s">
        <v>158</v>
      </c>
      <c r="AW85" s="11" t="s">
        <v>115</v>
      </c>
      <c r="AX85" s="11" t="s">
        <v>152</v>
      </c>
      <c r="AY85" s="151" t="s">
        <v>194</v>
      </c>
    </row>
    <row r="86" spans="2:51" s="11" customFormat="1" ht="13.5">
      <c r="B86" s="149"/>
      <c r="D86" s="150" t="s">
        <v>209</v>
      </c>
      <c r="E86" s="151" t="s">
        <v>90</v>
      </c>
      <c r="F86" s="152" t="s">
        <v>211</v>
      </c>
      <c r="H86" s="151" t="s">
        <v>90</v>
      </c>
      <c r="L86" s="149"/>
      <c r="M86" s="153"/>
      <c r="N86" s="154"/>
      <c r="O86" s="154"/>
      <c r="P86" s="154"/>
      <c r="Q86" s="154"/>
      <c r="R86" s="154"/>
      <c r="S86" s="154"/>
      <c r="T86" s="155"/>
      <c r="AT86" s="151" t="s">
        <v>209</v>
      </c>
      <c r="AU86" s="151" t="s">
        <v>202</v>
      </c>
      <c r="AV86" s="11" t="s">
        <v>158</v>
      </c>
      <c r="AW86" s="11" t="s">
        <v>115</v>
      </c>
      <c r="AX86" s="11" t="s">
        <v>152</v>
      </c>
      <c r="AY86" s="151" t="s">
        <v>194</v>
      </c>
    </row>
    <row r="87" spans="2:51" s="11" customFormat="1" ht="27">
      <c r="B87" s="149"/>
      <c r="D87" s="150" t="s">
        <v>209</v>
      </c>
      <c r="E87" s="151" t="s">
        <v>90</v>
      </c>
      <c r="F87" s="152" t="s">
        <v>212</v>
      </c>
      <c r="H87" s="151" t="s">
        <v>90</v>
      </c>
      <c r="L87" s="149"/>
      <c r="M87" s="153"/>
      <c r="N87" s="154"/>
      <c r="O87" s="154"/>
      <c r="P87" s="154"/>
      <c r="Q87" s="154"/>
      <c r="R87" s="154"/>
      <c r="S87" s="154"/>
      <c r="T87" s="155"/>
      <c r="AT87" s="151" t="s">
        <v>209</v>
      </c>
      <c r="AU87" s="151" t="s">
        <v>202</v>
      </c>
      <c r="AV87" s="11" t="s">
        <v>158</v>
      </c>
      <c r="AW87" s="11" t="s">
        <v>115</v>
      </c>
      <c r="AX87" s="11" t="s">
        <v>152</v>
      </c>
      <c r="AY87" s="151" t="s">
        <v>194</v>
      </c>
    </row>
    <row r="88" spans="2:51" s="11" customFormat="1" ht="13.5">
      <c r="B88" s="149"/>
      <c r="D88" s="150" t="s">
        <v>209</v>
      </c>
      <c r="E88" s="151" t="s">
        <v>90</v>
      </c>
      <c r="F88" s="152" t="s">
        <v>213</v>
      </c>
      <c r="H88" s="151" t="s">
        <v>90</v>
      </c>
      <c r="L88" s="149"/>
      <c r="M88" s="153"/>
      <c r="N88" s="154"/>
      <c r="O88" s="154"/>
      <c r="P88" s="154"/>
      <c r="Q88" s="154"/>
      <c r="R88" s="154"/>
      <c r="S88" s="154"/>
      <c r="T88" s="155"/>
      <c r="AT88" s="151" t="s">
        <v>209</v>
      </c>
      <c r="AU88" s="151" t="s">
        <v>202</v>
      </c>
      <c r="AV88" s="11" t="s">
        <v>158</v>
      </c>
      <c r="AW88" s="11" t="s">
        <v>115</v>
      </c>
      <c r="AX88" s="11" t="s">
        <v>152</v>
      </c>
      <c r="AY88" s="151" t="s">
        <v>194</v>
      </c>
    </row>
    <row r="89" spans="2:51" s="11" customFormat="1" ht="27">
      <c r="B89" s="149"/>
      <c r="D89" s="150" t="s">
        <v>209</v>
      </c>
      <c r="E89" s="151" t="s">
        <v>90</v>
      </c>
      <c r="F89" s="152" t="s">
        <v>214</v>
      </c>
      <c r="H89" s="151" t="s">
        <v>90</v>
      </c>
      <c r="L89" s="149"/>
      <c r="M89" s="153"/>
      <c r="N89" s="154"/>
      <c r="O89" s="154"/>
      <c r="P89" s="154"/>
      <c r="Q89" s="154"/>
      <c r="R89" s="154"/>
      <c r="S89" s="154"/>
      <c r="T89" s="155"/>
      <c r="AT89" s="151" t="s">
        <v>209</v>
      </c>
      <c r="AU89" s="151" t="s">
        <v>202</v>
      </c>
      <c r="AV89" s="11" t="s">
        <v>158</v>
      </c>
      <c r="AW89" s="11" t="s">
        <v>115</v>
      </c>
      <c r="AX89" s="11" t="s">
        <v>152</v>
      </c>
      <c r="AY89" s="151" t="s">
        <v>194</v>
      </c>
    </row>
    <row r="90" spans="2:51" s="11" customFormat="1" ht="13.5">
      <c r="B90" s="149"/>
      <c r="D90" s="150" t="s">
        <v>209</v>
      </c>
      <c r="E90" s="151" t="s">
        <v>90</v>
      </c>
      <c r="F90" s="152" t="s">
        <v>215</v>
      </c>
      <c r="H90" s="151" t="s">
        <v>90</v>
      </c>
      <c r="L90" s="149"/>
      <c r="M90" s="153"/>
      <c r="N90" s="154"/>
      <c r="O90" s="154"/>
      <c r="P90" s="154"/>
      <c r="Q90" s="154"/>
      <c r="R90" s="154"/>
      <c r="S90" s="154"/>
      <c r="T90" s="155"/>
      <c r="AT90" s="151" t="s">
        <v>209</v>
      </c>
      <c r="AU90" s="151" t="s">
        <v>202</v>
      </c>
      <c r="AV90" s="11" t="s">
        <v>158</v>
      </c>
      <c r="AW90" s="11" t="s">
        <v>115</v>
      </c>
      <c r="AX90" s="11" t="s">
        <v>152</v>
      </c>
      <c r="AY90" s="151" t="s">
        <v>194</v>
      </c>
    </row>
    <row r="91" spans="2:51" s="11" customFormat="1" ht="13.5">
      <c r="B91" s="149"/>
      <c r="D91" s="150" t="s">
        <v>209</v>
      </c>
      <c r="E91" s="151" t="s">
        <v>90</v>
      </c>
      <c r="F91" s="152" t="s">
        <v>216</v>
      </c>
      <c r="H91" s="151" t="s">
        <v>90</v>
      </c>
      <c r="L91" s="149"/>
      <c r="M91" s="153"/>
      <c r="N91" s="154"/>
      <c r="O91" s="154"/>
      <c r="P91" s="154"/>
      <c r="Q91" s="154"/>
      <c r="R91" s="154"/>
      <c r="S91" s="154"/>
      <c r="T91" s="155"/>
      <c r="AT91" s="151" t="s">
        <v>209</v>
      </c>
      <c r="AU91" s="151" t="s">
        <v>202</v>
      </c>
      <c r="AV91" s="11" t="s">
        <v>158</v>
      </c>
      <c r="AW91" s="11" t="s">
        <v>115</v>
      </c>
      <c r="AX91" s="11" t="s">
        <v>152</v>
      </c>
      <c r="AY91" s="151" t="s">
        <v>194</v>
      </c>
    </row>
    <row r="92" spans="2:51" s="11" customFormat="1" ht="27">
      <c r="B92" s="149"/>
      <c r="D92" s="150" t="s">
        <v>209</v>
      </c>
      <c r="E92" s="151" t="s">
        <v>90</v>
      </c>
      <c r="F92" s="152" t="s">
        <v>217</v>
      </c>
      <c r="H92" s="151" t="s">
        <v>90</v>
      </c>
      <c r="L92" s="149"/>
      <c r="M92" s="153"/>
      <c r="N92" s="154"/>
      <c r="O92" s="154"/>
      <c r="P92" s="154"/>
      <c r="Q92" s="154"/>
      <c r="R92" s="154"/>
      <c r="S92" s="154"/>
      <c r="T92" s="155"/>
      <c r="AT92" s="151" t="s">
        <v>209</v>
      </c>
      <c r="AU92" s="151" t="s">
        <v>202</v>
      </c>
      <c r="AV92" s="11" t="s">
        <v>158</v>
      </c>
      <c r="AW92" s="11" t="s">
        <v>115</v>
      </c>
      <c r="AX92" s="11" t="s">
        <v>152</v>
      </c>
      <c r="AY92" s="151" t="s">
        <v>194</v>
      </c>
    </row>
    <row r="93" spans="2:51" s="11" customFormat="1" ht="27">
      <c r="B93" s="149"/>
      <c r="D93" s="150" t="s">
        <v>209</v>
      </c>
      <c r="E93" s="151" t="s">
        <v>90</v>
      </c>
      <c r="F93" s="152" t="s">
        <v>218</v>
      </c>
      <c r="H93" s="151" t="s">
        <v>90</v>
      </c>
      <c r="L93" s="149"/>
      <c r="M93" s="153"/>
      <c r="N93" s="154"/>
      <c r="O93" s="154"/>
      <c r="P93" s="154"/>
      <c r="Q93" s="154"/>
      <c r="R93" s="154"/>
      <c r="S93" s="154"/>
      <c r="T93" s="155"/>
      <c r="AT93" s="151" t="s">
        <v>209</v>
      </c>
      <c r="AU93" s="151" t="s">
        <v>202</v>
      </c>
      <c r="AV93" s="11" t="s">
        <v>158</v>
      </c>
      <c r="AW93" s="11" t="s">
        <v>115</v>
      </c>
      <c r="AX93" s="11" t="s">
        <v>152</v>
      </c>
      <c r="AY93" s="151" t="s">
        <v>194</v>
      </c>
    </row>
    <row r="94" spans="2:51" s="12" customFormat="1" ht="13.5">
      <c r="B94" s="156"/>
      <c r="D94" s="150" t="s">
        <v>209</v>
      </c>
      <c r="E94" s="157" t="s">
        <v>90</v>
      </c>
      <c r="F94" s="158" t="s">
        <v>219</v>
      </c>
      <c r="H94" s="159">
        <v>1</v>
      </c>
      <c r="L94" s="156"/>
      <c r="M94" s="160"/>
      <c r="N94" s="161"/>
      <c r="O94" s="161"/>
      <c r="P94" s="161"/>
      <c r="Q94" s="161"/>
      <c r="R94" s="161"/>
      <c r="S94" s="161"/>
      <c r="T94" s="162"/>
      <c r="AT94" s="157" t="s">
        <v>209</v>
      </c>
      <c r="AU94" s="157" t="s">
        <v>202</v>
      </c>
      <c r="AV94" s="12" t="s">
        <v>202</v>
      </c>
      <c r="AW94" s="12" t="s">
        <v>115</v>
      </c>
      <c r="AX94" s="12" t="s">
        <v>152</v>
      </c>
      <c r="AY94" s="157" t="s">
        <v>194</v>
      </c>
    </row>
    <row r="95" spans="2:51" s="13" customFormat="1" ht="13.5">
      <c r="B95" s="163"/>
      <c r="D95" s="147" t="s">
        <v>209</v>
      </c>
      <c r="E95" s="164" t="s">
        <v>90</v>
      </c>
      <c r="F95" s="165" t="s">
        <v>220</v>
      </c>
      <c r="H95" s="166">
        <v>1</v>
      </c>
      <c r="L95" s="163"/>
      <c r="M95" s="167"/>
      <c r="N95" s="168"/>
      <c r="O95" s="168"/>
      <c r="P95" s="168"/>
      <c r="Q95" s="168"/>
      <c r="R95" s="168"/>
      <c r="S95" s="168"/>
      <c r="T95" s="169"/>
      <c r="AT95" s="170" t="s">
        <v>209</v>
      </c>
      <c r="AU95" s="170" t="s">
        <v>202</v>
      </c>
      <c r="AV95" s="13" t="s">
        <v>201</v>
      </c>
      <c r="AW95" s="13" t="s">
        <v>115</v>
      </c>
      <c r="AX95" s="13" t="s">
        <v>158</v>
      </c>
      <c r="AY95" s="170" t="s">
        <v>194</v>
      </c>
    </row>
    <row r="96" spans="2:65" s="1" customFormat="1" ht="31.5" customHeight="1">
      <c r="B96" s="135"/>
      <c r="C96" s="136" t="s">
        <v>221</v>
      </c>
      <c r="D96" s="136" t="s">
        <v>197</v>
      </c>
      <c r="E96" s="137" t="s">
        <v>222</v>
      </c>
      <c r="F96" s="138" t="s">
        <v>223</v>
      </c>
      <c r="G96" s="139" t="s">
        <v>200</v>
      </c>
      <c r="H96" s="140">
        <v>1</v>
      </c>
      <c r="I96" s="141"/>
      <c r="J96" s="141">
        <f>ROUND(I96*H96,2)</f>
        <v>0</v>
      </c>
      <c r="K96" s="138" t="s">
        <v>90</v>
      </c>
      <c r="L96" s="31"/>
      <c r="M96" s="142" t="s">
        <v>90</v>
      </c>
      <c r="N96" s="143" t="s">
        <v>124</v>
      </c>
      <c r="O96" s="144">
        <v>0</v>
      </c>
      <c r="P96" s="144">
        <f>O96*H96</f>
        <v>0</v>
      </c>
      <c r="Q96" s="144">
        <v>0</v>
      </c>
      <c r="R96" s="144">
        <f>Q96*H96</f>
        <v>0</v>
      </c>
      <c r="S96" s="144">
        <v>0</v>
      </c>
      <c r="T96" s="145">
        <f>S96*H96</f>
        <v>0</v>
      </c>
      <c r="AR96" s="17" t="s">
        <v>201</v>
      </c>
      <c r="AT96" s="17" t="s">
        <v>197</v>
      </c>
      <c r="AU96" s="17" t="s">
        <v>202</v>
      </c>
      <c r="AY96" s="17" t="s">
        <v>194</v>
      </c>
      <c r="BE96" s="146">
        <f>IF(N96="základní",J96,0)</f>
        <v>0</v>
      </c>
      <c r="BF96" s="146">
        <f>IF(N96="snížená",J96,0)</f>
        <v>0</v>
      </c>
      <c r="BG96" s="146">
        <f>IF(N96="zákl. přenesená",J96,0)</f>
        <v>0</v>
      </c>
      <c r="BH96" s="146">
        <f>IF(N96="sníž. přenesená",J96,0)</f>
        <v>0</v>
      </c>
      <c r="BI96" s="146">
        <f>IF(N96="nulová",J96,0)</f>
        <v>0</v>
      </c>
      <c r="BJ96" s="17" t="s">
        <v>202</v>
      </c>
      <c r="BK96" s="146">
        <f>ROUND(I96*H96,2)</f>
        <v>0</v>
      </c>
      <c r="BL96" s="17" t="s">
        <v>201</v>
      </c>
      <c r="BM96" s="17" t="s">
        <v>224</v>
      </c>
    </row>
    <row r="97" spans="2:47" s="1" customFormat="1" ht="40.5">
      <c r="B97" s="31"/>
      <c r="D97" s="150" t="s">
        <v>204</v>
      </c>
      <c r="F97" s="171" t="s">
        <v>225</v>
      </c>
      <c r="L97" s="31"/>
      <c r="M97" s="59"/>
      <c r="N97" s="32"/>
      <c r="O97" s="32"/>
      <c r="P97" s="32"/>
      <c r="Q97" s="32"/>
      <c r="R97" s="32"/>
      <c r="S97" s="32"/>
      <c r="T97" s="60"/>
      <c r="AT97" s="17" t="s">
        <v>204</v>
      </c>
      <c r="AU97" s="17" t="s">
        <v>202</v>
      </c>
    </row>
    <row r="98" spans="2:63" s="10" customFormat="1" ht="29.25" customHeight="1">
      <c r="B98" s="122"/>
      <c r="D98" s="132" t="s">
        <v>151</v>
      </c>
      <c r="E98" s="133" t="s">
        <v>226</v>
      </c>
      <c r="F98" s="133" t="s">
        <v>227</v>
      </c>
      <c r="J98" s="134">
        <f>BK98</f>
        <v>0</v>
      </c>
      <c r="L98" s="122"/>
      <c r="M98" s="126"/>
      <c r="N98" s="127"/>
      <c r="O98" s="127"/>
      <c r="P98" s="128">
        <f>SUM(P99:P125)</f>
        <v>0</v>
      </c>
      <c r="Q98" s="127"/>
      <c r="R98" s="128">
        <f>SUM(R99:R125)</f>
        <v>0</v>
      </c>
      <c r="S98" s="127"/>
      <c r="T98" s="129">
        <f>SUM(T99:T125)</f>
        <v>0</v>
      </c>
      <c r="AR98" s="123" t="s">
        <v>193</v>
      </c>
      <c r="AT98" s="130" t="s">
        <v>151</v>
      </c>
      <c r="AU98" s="130" t="s">
        <v>158</v>
      </c>
      <c r="AY98" s="123" t="s">
        <v>194</v>
      </c>
      <c r="BK98" s="131">
        <f>SUM(BK99:BK125)</f>
        <v>0</v>
      </c>
    </row>
    <row r="99" spans="2:65" s="1" customFormat="1" ht="31.5" customHeight="1">
      <c r="B99" s="135"/>
      <c r="C99" s="136" t="s">
        <v>201</v>
      </c>
      <c r="D99" s="136" t="s">
        <v>197</v>
      </c>
      <c r="E99" s="137" t="s">
        <v>228</v>
      </c>
      <c r="F99" s="138" t="s">
        <v>229</v>
      </c>
      <c r="G99" s="139" t="s">
        <v>200</v>
      </c>
      <c r="H99" s="140">
        <v>1</v>
      </c>
      <c r="I99" s="141"/>
      <c r="J99" s="141">
        <f>ROUND(I99*H99,2)</f>
        <v>0</v>
      </c>
      <c r="K99" s="138" t="s">
        <v>90</v>
      </c>
      <c r="L99" s="31"/>
      <c r="M99" s="142" t="s">
        <v>90</v>
      </c>
      <c r="N99" s="143" t="s">
        <v>124</v>
      </c>
      <c r="O99" s="144">
        <v>0</v>
      </c>
      <c r="P99" s="144">
        <f>O99*H99</f>
        <v>0</v>
      </c>
      <c r="Q99" s="144">
        <v>0</v>
      </c>
      <c r="R99" s="144">
        <f>Q99*H99</f>
        <v>0</v>
      </c>
      <c r="S99" s="144">
        <v>0</v>
      </c>
      <c r="T99" s="145">
        <f>S99*H99</f>
        <v>0</v>
      </c>
      <c r="AR99" s="17" t="s">
        <v>201</v>
      </c>
      <c r="AT99" s="17" t="s">
        <v>197</v>
      </c>
      <c r="AU99" s="17" t="s">
        <v>202</v>
      </c>
      <c r="AY99" s="17" t="s">
        <v>194</v>
      </c>
      <c r="BE99" s="146">
        <f>IF(N99="základní",J99,0)</f>
        <v>0</v>
      </c>
      <c r="BF99" s="146">
        <f>IF(N99="snížená",J99,0)</f>
        <v>0</v>
      </c>
      <c r="BG99" s="146">
        <f>IF(N99="zákl. přenesená",J99,0)</f>
        <v>0</v>
      </c>
      <c r="BH99" s="146">
        <f>IF(N99="sníž. přenesená",J99,0)</f>
        <v>0</v>
      </c>
      <c r="BI99" s="146">
        <f>IF(N99="nulová",J99,0)</f>
        <v>0</v>
      </c>
      <c r="BJ99" s="17" t="s">
        <v>202</v>
      </c>
      <c r="BK99" s="146">
        <f>ROUND(I99*H99,2)</f>
        <v>0</v>
      </c>
      <c r="BL99" s="17" t="s">
        <v>201</v>
      </c>
      <c r="BM99" s="17" t="s">
        <v>230</v>
      </c>
    </row>
    <row r="100" spans="2:65" s="1" customFormat="1" ht="31.5" customHeight="1">
      <c r="B100" s="135"/>
      <c r="C100" s="136" t="s">
        <v>193</v>
      </c>
      <c r="D100" s="136" t="s">
        <v>197</v>
      </c>
      <c r="E100" s="137" t="s">
        <v>231</v>
      </c>
      <c r="F100" s="138" t="s">
        <v>232</v>
      </c>
      <c r="G100" s="139" t="s">
        <v>200</v>
      </c>
      <c r="H100" s="140">
        <v>1</v>
      </c>
      <c r="I100" s="141"/>
      <c r="J100" s="141">
        <f>ROUND(I100*H100,2)</f>
        <v>0</v>
      </c>
      <c r="K100" s="138" t="s">
        <v>90</v>
      </c>
      <c r="L100" s="31"/>
      <c r="M100" s="142" t="s">
        <v>90</v>
      </c>
      <c r="N100" s="143" t="s">
        <v>124</v>
      </c>
      <c r="O100" s="144">
        <v>0</v>
      </c>
      <c r="P100" s="144">
        <f>O100*H100</f>
        <v>0</v>
      </c>
      <c r="Q100" s="144">
        <v>0</v>
      </c>
      <c r="R100" s="144">
        <f>Q100*H100</f>
        <v>0</v>
      </c>
      <c r="S100" s="144">
        <v>0</v>
      </c>
      <c r="T100" s="145">
        <f>S100*H100</f>
        <v>0</v>
      </c>
      <c r="AR100" s="17" t="s">
        <v>201</v>
      </c>
      <c r="AT100" s="17" t="s">
        <v>197</v>
      </c>
      <c r="AU100" s="17" t="s">
        <v>202</v>
      </c>
      <c r="AY100" s="17" t="s">
        <v>194</v>
      </c>
      <c r="BE100" s="146">
        <f>IF(N100="základní",J100,0)</f>
        <v>0</v>
      </c>
      <c r="BF100" s="146">
        <f>IF(N100="snížená",J100,0)</f>
        <v>0</v>
      </c>
      <c r="BG100" s="146">
        <f>IF(N100="zákl. přenesená",J100,0)</f>
        <v>0</v>
      </c>
      <c r="BH100" s="146">
        <f>IF(N100="sníž. přenesená",J100,0)</f>
        <v>0</v>
      </c>
      <c r="BI100" s="146">
        <f>IF(N100="nulová",J100,0)</f>
        <v>0</v>
      </c>
      <c r="BJ100" s="17" t="s">
        <v>202</v>
      </c>
      <c r="BK100" s="146">
        <f>ROUND(I100*H100,2)</f>
        <v>0</v>
      </c>
      <c r="BL100" s="17" t="s">
        <v>201</v>
      </c>
      <c r="BM100" s="17" t="s">
        <v>233</v>
      </c>
    </row>
    <row r="101" spans="2:51" s="11" customFormat="1" ht="13.5">
      <c r="B101" s="149"/>
      <c r="D101" s="150" t="s">
        <v>209</v>
      </c>
      <c r="E101" s="151" t="s">
        <v>90</v>
      </c>
      <c r="F101" s="152" t="s">
        <v>234</v>
      </c>
      <c r="H101" s="151" t="s">
        <v>90</v>
      </c>
      <c r="L101" s="149"/>
      <c r="M101" s="153"/>
      <c r="N101" s="154"/>
      <c r="O101" s="154"/>
      <c r="P101" s="154"/>
      <c r="Q101" s="154"/>
      <c r="R101" s="154"/>
      <c r="S101" s="154"/>
      <c r="T101" s="155"/>
      <c r="AT101" s="151" t="s">
        <v>209</v>
      </c>
      <c r="AU101" s="151" t="s">
        <v>202</v>
      </c>
      <c r="AV101" s="11" t="s">
        <v>158</v>
      </c>
      <c r="AW101" s="11" t="s">
        <v>115</v>
      </c>
      <c r="AX101" s="11" t="s">
        <v>152</v>
      </c>
      <c r="AY101" s="151" t="s">
        <v>194</v>
      </c>
    </row>
    <row r="102" spans="2:51" s="11" customFormat="1" ht="27">
      <c r="B102" s="149"/>
      <c r="D102" s="150" t="s">
        <v>209</v>
      </c>
      <c r="E102" s="151" t="s">
        <v>90</v>
      </c>
      <c r="F102" s="152" t="s">
        <v>235</v>
      </c>
      <c r="H102" s="151" t="s">
        <v>90</v>
      </c>
      <c r="L102" s="149"/>
      <c r="M102" s="153"/>
      <c r="N102" s="154"/>
      <c r="O102" s="154"/>
      <c r="P102" s="154"/>
      <c r="Q102" s="154"/>
      <c r="R102" s="154"/>
      <c r="S102" s="154"/>
      <c r="T102" s="155"/>
      <c r="AT102" s="151" t="s">
        <v>209</v>
      </c>
      <c r="AU102" s="151" t="s">
        <v>202</v>
      </c>
      <c r="AV102" s="11" t="s">
        <v>158</v>
      </c>
      <c r="AW102" s="11" t="s">
        <v>115</v>
      </c>
      <c r="AX102" s="11" t="s">
        <v>152</v>
      </c>
      <c r="AY102" s="151" t="s">
        <v>194</v>
      </c>
    </row>
    <row r="103" spans="2:51" s="12" customFormat="1" ht="13.5">
      <c r="B103" s="156"/>
      <c r="D103" s="150" t="s">
        <v>209</v>
      </c>
      <c r="E103" s="157" t="s">
        <v>90</v>
      </c>
      <c r="F103" s="158" t="s">
        <v>219</v>
      </c>
      <c r="H103" s="159">
        <v>1</v>
      </c>
      <c r="L103" s="156"/>
      <c r="M103" s="160"/>
      <c r="N103" s="161"/>
      <c r="O103" s="161"/>
      <c r="P103" s="161"/>
      <c r="Q103" s="161"/>
      <c r="R103" s="161"/>
      <c r="S103" s="161"/>
      <c r="T103" s="162"/>
      <c r="AT103" s="157" t="s">
        <v>209</v>
      </c>
      <c r="AU103" s="157" t="s">
        <v>202</v>
      </c>
      <c r="AV103" s="12" t="s">
        <v>202</v>
      </c>
      <c r="AW103" s="12" t="s">
        <v>115</v>
      </c>
      <c r="AX103" s="12" t="s">
        <v>152</v>
      </c>
      <c r="AY103" s="157" t="s">
        <v>194</v>
      </c>
    </row>
    <row r="104" spans="2:51" s="13" customFormat="1" ht="13.5">
      <c r="B104" s="163"/>
      <c r="D104" s="147" t="s">
        <v>209</v>
      </c>
      <c r="E104" s="164" t="s">
        <v>90</v>
      </c>
      <c r="F104" s="165" t="s">
        <v>220</v>
      </c>
      <c r="H104" s="166">
        <v>1</v>
      </c>
      <c r="L104" s="163"/>
      <c r="M104" s="167"/>
      <c r="N104" s="168"/>
      <c r="O104" s="168"/>
      <c r="P104" s="168"/>
      <c r="Q104" s="168"/>
      <c r="R104" s="168"/>
      <c r="S104" s="168"/>
      <c r="T104" s="169"/>
      <c r="AT104" s="170" t="s">
        <v>209</v>
      </c>
      <c r="AU104" s="170" t="s">
        <v>202</v>
      </c>
      <c r="AV104" s="13" t="s">
        <v>201</v>
      </c>
      <c r="AW104" s="13" t="s">
        <v>115</v>
      </c>
      <c r="AX104" s="13" t="s">
        <v>158</v>
      </c>
      <c r="AY104" s="170" t="s">
        <v>194</v>
      </c>
    </row>
    <row r="105" spans="2:65" s="1" customFormat="1" ht="44.25" customHeight="1">
      <c r="B105" s="135"/>
      <c r="C105" s="136" t="s">
        <v>236</v>
      </c>
      <c r="D105" s="136" t="s">
        <v>197</v>
      </c>
      <c r="E105" s="137" t="s">
        <v>237</v>
      </c>
      <c r="F105" s="138" t="s">
        <v>238</v>
      </c>
      <c r="G105" s="139" t="s">
        <v>200</v>
      </c>
      <c r="H105" s="140">
        <v>1</v>
      </c>
      <c r="I105" s="141"/>
      <c r="J105" s="141">
        <f aca="true" t="shared" si="0" ref="J105:J115">ROUND(I105*H105,2)</f>
        <v>0</v>
      </c>
      <c r="K105" s="138" t="s">
        <v>90</v>
      </c>
      <c r="L105" s="31"/>
      <c r="M105" s="142" t="s">
        <v>90</v>
      </c>
      <c r="N105" s="143" t="s">
        <v>124</v>
      </c>
      <c r="O105" s="144">
        <v>0</v>
      </c>
      <c r="P105" s="144">
        <f aca="true" t="shared" si="1" ref="P105:P115">O105*H105</f>
        <v>0</v>
      </c>
      <c r="Q105" s="144">
        <v>0</v>
      </c>
      <c r="R105" s="144">
        <f aca="true" t="shared" si="2" ref="R105:R115">Q105*H105</f>
        <v>0</v>
      </c>
      <c r="S105" s="144">
        <v>0</v>
      </c>
      <c r="T105" s="145">
        <f aca="true" t="shared" si="3" ref="T105:T115">S105*H105</f>
        <v>0</v>
      </c>
      <c r="AR105" s="17" t="s">
        <v>201</v>
      </c>
      <c r="AT105" s="17" t="s">
        <v>197</v>
      </c>
      <c r="AU105" s="17" t="s">
        <v>202</v>
      </c>
      <c r="AY105" s="17" t="s">
        <v>194</v>
      </c>
      <c r="BE105" s="146">
        <f aca="true" t="shared" si="4" ref="BE105:BE115">IF(N105="základní",J105,0)</f>
        <v>0</v>
      </c>
      <c r="BF105" s="146">
        <f aca="true" t="shared" si="5" ref="BF105:BF115">IF(N105="snížená",J105,0)</f>
        <v>0</v>
      </c>
      <c r="BG105" s="146">
        <f aca="true" t="shared" si="6" ref="BG105:BG115">IF(N105="zákl. přenesená",J105,0)</f>
        <v>0</v>
      </c>
      <c r="BH105" s="146">
        <f aca="true" t="shared" si="7" ref="BH105:BH115">IF(N105="sníž. přenesená",J105,0)</f>
        <v>0</v>
      </c>
      <c r="BI105" s="146">
        <f aca="true" t="shared" si="8" ref="BI105:BI115">IF(N105="nulová",J105,0)</f>
        <v>0</v>
      </c>
      <c r="BJ105" s="17" t="s">
        <v>202</v>
      </c>
      <c r="BK105" s="146">
        <f aca="true" t="shared" si="9" ref="BK105:BK115">ROUND(I105*H105,2)</f>
        <v>0</v>
      </c>
      <c r="BL105" s="17" t="s">
        <v>201</v>
      </c>
      <c r="BM105" s="17" t="s">
        <v>239</v>
      </c>
    </row>
    <row r="106" spans="2:65" s="1" customFormat="1" ht="31.5" customHeight="1">
      <c r="B106" s="135"/>
      <c r="C106" s="136" t="s">
        <v>240</v>
      </c>
      <c r="D106" s="136" t="s">
        <v>197</v>
      </c>
      <c r="E106" s="137" t="s">
        <v>241</v>
      </c>
      <c r="F106" s="138" t="s">
        <v>242</v>
      </c>
      <c r="G106" s="139" t="s">
        <v>200</v>
      </c>
      <c r="H106" s="140">
        <v>1</v>
      </c>
      <c r="I106" s="141"/>
      <c r="J106" s="141">
        <f t="shared" si="0"/>
        <v>0</v>
      </c>
      <c r="K106" s="138" t="s">
        <v>90</v>
      </c>
      <c r="L106" s="31"/>
      <c r="M106" s="142" t="s">
        <v>90</v>
      </c>
      <c r="N106" s="143" t="s">
        <v>124</v>
      </c>
      <c r="O106" s="144">
        <v>0</v>
      </c>
      <c r="P106" s="144">
        <f t="shared" si="1"/>
        <v>0</v>
      </c>
      <c r="Q106" s="144">
        <v>0</v>
      </c>
      <c r="R106" s="144">
        <f t="shared" si="2"/>
        <v>0</v>
      </c>
      <c r="S106" s="144">
        <v>0</v>
      </c>
      <c r="T106" s="145">
        <f t="shared" si="3"/>
        <v>0</v>
      </c>
      <c r="AR106" s="17" t="s">
        <v>201</v>
      </c>
      <c r="AT106" s="17" t="s">
        <v>197</v>
      </c>
      <c r="AU106" s="17" t="s">
        <v>202</v>
      </c>
      <c r="AY106" s="17" t="s">
        <v>194</v>
      </c>
      <c r="BE106" s="146">
        <f t="shared" si="4"/>
        <v>0</v>
      </c>
      <c r="BF106" s="146">
        <f t="shared" si="5"/>
        <v>0</v>
      </c>
      <c r="BG106" s="146">
        <f t="shared" si="6"/>
        <v>0</v>
      </c>
      <c r="BH106" s="146">
        <f t="shared" si="7"/>
        <v>0</v>
      </c>
      <c r="BI106" s="146">
        <f t="shared" si="8"/>
        <v>0</v>
      </c>
      <c r="BJ106" s="17" t="s">
        <v>202</v>
      </c>
      <c r="BK106" s="146">
        <f t="shared" si="9"/>
        <v>0</v>
      </c>
      <c r="BL106" s="17" t="s">
        <v>201</v>
      </c>
      <c r="BM106" s="17" t="s">
        <v>243</v>
      </c>
    </row>
    <row r="107" spans="2:65" s="1" customFormat="1" ht="31.5" customHeight="1">
      <c r="B107" s="135"/>
      <c r="C107" s="136" t="s">
        <v>244</v>
      </c>
      <c r="D107" s="136" t="s">
        <v>197</v>
      </c>
      <c r="E107" s="137" t="s">
        <v>245</v>
      </c>
      <c r="F107" s="138" t="s">
        <v>246</v>
      </c>
      <c r="G107" s="139" t="s">
        <v>200</v>
      </c>
      <c r="H107" s="140">
        <v>1</v>
      </c>
      <c r="I107" s="141"/>
      <c r="J107" s="141">
        <f t="shared" si="0"/>
        <v>0</v>
      </c>
      <c r="K107" s="138" t="s">
        <v>90</v>
      </c>
      <c r="L107" s="31"/>
      <c r="M107" s="142" t="s">
        <v>90</v>
      </c>
      <c r="N107" s="143" t="s">
        <v>124</v>
      </c>
      <c r="O107" s="144">
        <v>0</v>
      </c>
      <c r="P107" s="144">
        <f t="shared" si="1"/>
        <v>0</v>
      </c>
      <c r="Q107" s="144">
        <v>0</v>
      </c>
      <c r="R107" s="144">
        <f t="shared" si="2"/>
        <v>0</v>
      </c>
      <c r="S107" s="144">
        <v>0</v>
      </c>
      <c r="T107" s="145">
        <f t="shared" si="3"/>
        <v>0</v>
      </c>
      <c r="AR107" s="17" t="s">
        <v>201</v>
      </c>
      <c r="AT107" s="17" t="s">
        <v>197</v>
      </c>
      <c r="AU107" s="17" t="s">
        <v>202</v>
      </c>
      <c r="AY107" s="17" t="s">
        <v>194</v>
      </c>
      <c r="BE107" s="146">
        <f t="shared" si="4"/>
        <v>0</v>
      </c>
      <c r="BF107" s="146">
        <f t="shared" si="5"/>
        <v>0</v>
      </c>
      <c r="BG107" s="146">
        <f t="shared" si="6"/>
        <v>0</v>
      </c>
      <c r="BH107" s="146">
        <f t="shared" si="7"/>
        <v>0</v>
      </c>
      <c r="BI107" s="146">
        <f t="shared" si="8"/>
        <v>0</v>
      </c>
      <c r="BJ107" s="17" t="s">
        <v>202</v>
      </c>
      <c r="BK107" s="146">
        <f t="shared" si="9"/>
        <v>0</v>
      </c>
      <c r="BL107" s="17" t="s">
        <v>201</v>
      </c>
      <c r="BM107" s="17" t="s">
        <v>247</v>
      </c>
    </row>
    <row r="108" spans="2:65" s="1" customFormat="1" ht="31.5" customHeight="1">
      <c r="B108" s="135"/>
      <c r="C108" s="136" t="s">
        <v>248</v>
      </c>
      <c r="D108" s="136" t="s">
        <v>197</v>
      </c>
      <c r="E108" s="137" t="s">
        <v>249</v>
      </c>
      <c r="F108" s="138" t="s">
        <v>250</v>
      </c>
      <c r="G108" s="139" t="s">
        <v>200</v>
      </c>
      <c r="H108" s="140">
        <v>1</v>
      </c>
      <c r="I108" s="141"/>
      <c r="J108" s="141">
        <f t="shared" si="0"/>
        <v>0</v>
      </c>
      <c r="K108" s="138" t="s">
        <v>90</v>
      </c>
      <c r="L108" s="31"/>
      <c r="M108" s="142" t="s">
        <v>90</v>
      </c>
      <c r="N108" s="143" t="s">
        <v>124</v>
      </c>
      <c r="O108" s="144">
        <v>0</v>
      </c>
      <c r="P108" s="144">
        <f t="shared" si="1"/>
        <v>0</v>
      </c>
      <c r="Q108" s="144">
        <v>0</v>
      </c>
      <c r="R108" s="144">
        <f t="shared" si="2"/>
        <v>0</v>
      </c>
      <c r="S108" s="144">
        <v>0</v>
      </c>
      <c r="T108" s="145">
        <f t="shared" si="3"/>
        <v>0</v>
      </c>
      <c r="AR108" s="17" t="s">
        <v>201</v>
      </c>
      <c r="AT108" s="17" t="s">
        <v>197</v>
      </c>
      <c r="AU108" s="17" t="s">
        <v>202</v>
      </c>
      <c r="AY108" s="17" t="s">
        <v>194</v>
      </c>
      <c r="BE108" s="146">
        <f t="shared" si="4"/>
        <v>0</v>
      </c>
      <c r="BF108" s="146">
        <f t="shared" si="5"/>
        <v>0</v>
      </c>
      <c r="BG108" s="146">
        <f t="shared" si="6"/>
        <v>0</v>
      </c>
      <c r="BH108" s="146">
        <f t="shared" si="7"/>
        <v>0</v>
      </c>
      <c r="BI108" s="146">
        <f t="shared" si="8"/>
        <v>0</v>
      </c>
      <c r="BJ108" s="17" t="s">
        <v>202</v>
      </c>
      <c r="BK108" s="146">
        <f t="shared" si="9"/>
        <v>0</v>
      </c>
      <c r="BL108" s="17" t="s">
        <v>201</v>
      </c>
      <c r="BM108" s="17" t="s">
        <v>251</v>
      </c>
    </row>
    <row r="109" spans="2:65" s="1" customFormat="1" ht="44.25" customHeight="1">
      <c r="B109" s="135"/>
      <c r="C109" s="136" t="s">
        <v>252</v>
      </c>
      <c r="D109" s="136" t="s">
        <v>197</v>
      </c>
      <c r="E109" s="137" t="s">
        <v>253</v>
      </c>
      <c r="F109" s="138" t="s">
        <v>254</v>
      </c>
      <c r="G109" s="139" t="s">
        <v>200</v>
      </c>
      <c r="H109" s="140">
        <v>1</v>
      </c>
      <c r="I109" s="141"/>
      <c r="J109" s="141">
        <f t="shared" si="0"/>
        <v>0</v>
      </c>
      <c r="K109" s="138" t="s">
        <v>90</v>
      </c>
      <c r="L109" s="31"/>
      <c r="M109" s="142" t="s">
        <v>90</v>
      </c>
      <c r="N109" s="143" t="s">
        <v>124</v>
      </c>
      <c r="O109" s="144">
        <v>0</v>
      </c>
      <c r="P109" s="144">
        <f t="shared" si="1"/>
        <v>0</v>
      </c>
      <c r="Q109" s="144">
        <v>0</v>
      </c>
      <c r="R109" s="144">
        <f t="shared" si="2"/>
        <v>0</v>
      </c>
      <c r="S109" s="144">
        <v>0</v>
      </c>
      <c r="T109" s="145">
        <f t="shared" si="3"/>
        <v>0</v>
      </c>
      <c r="AR109" s="17" t="s">
        <v>201</v>
      </c>
      <c r="AT109" s="17" t="s">
        <v>197</v>
      </c>
      <c r="AU109" s="17" t="s">
        <v>202</v>
      </c>
      <c r="AY109" s="17" t="s">
        <v>194</v>
      </c>
      <c r="BE109" s="146">
        <f t="shared" si="4"/>
        <v>0</v>
      </c>
      <c r="BF109" s="146">
        <f t="shared" si="5"/>
        <v>0</v>
      </c>
      <c r="BG109" s="146">
        <f t="shared" si="6"/>
        <v>0</v>
      </c>
      <c r="BH109" s="146">
        <f t="shared" si="7"/>
        <v>0</v>
      </c>
      <c r="BI109" s="146">
        <f t="shared" si="8"/>
        <v>0</v>
      </c>
      <c r="BJ109" s="17" t="s">
        <v>202</v>
      </c>
      <c r="BK109" s="146">
        <f t="shared" si="9"/>
        <v>0</v>
      </c>
      <c r="BL109" s="17" t="s">
        <v>201</v>
      </c>
      <c r="BM109" s="17" t="s">
        <v>255</v>
      </c>
    </row>
    <row r="110" spans="2:65" s="1" customFormat="1" ht="31.5" customHeight="1">
      <c r="B110" s="135"/>
      <c r="C110" s="136" t="s">
        <v>256</v>
      </c>
      <c r="D110" s="136" t="s">
        <v>197</v>
      </c>
      <c r="E110" s="137" t="s">
        <v>257</v>
      </c>
      <c r="F110" s="138" t="s">
        <v>258</v>
      </c>
      <c r="G110" s="139" t="s">
        <v>200</v>
      </c>
      <c r="H110" s="140">
        <v>1</v>
      </c>
      <c r="I110" s="141"/>
      <c r="J110" s="141">
        <f t="shared" si="0"/>
        <v>0</v>
      </c>
      <c r="K110" s="138" t="s">
        <v>90</v>
      </c>
      <c r="L110" s="31"/>
      <c r="M110" s="142" t="s">
        <v>90</v>
      </c>
      <c r="N110" s="143" t="s">
        <v>124</v>
      </c>
      <c r="O110" s="144">
        <v>0</v>
      </c>
      <c r="P110" s="144">
        <f t="shared" si="1"/>
        <v>0</v>
      </c>
      <c r="Q110" s="144">
        <v>0</v>
      </c>
      <c r="R110" s="144">
        <f t="shared" si="2"/>
        <v>0</v>
      </c>
      <c r="S110" s="144">
        <v>0</v>
      </c>
      <c r="T110" s="145">
        <f t="shared" si="3"/>
        <v>0</v>
      </c>
      <c r="AR110" s="17" t="s">
        <v>201</v>
      </c>
      <c r="AT110" s="17" t="s">
        <v>197</v>
      </c>
      <c r="AU110" s="17" t="s">
        <v>202</v>
      </c>
      <c r="AY110" s="17" t="s">
        <v>194</v>
      </c>
      <c r="BE110" s="146">
        <f t="shared" si="4"/>
        <v>0</v>
      </c>
      <c r="BF110" s="146">
        <f t="shared" si="5"/>
        <v>0</v>
      </c>
      <c r="BG110" s="146">
        <f t="shared" si="6"/>
        <v>0</v>
      </c>
      <c r="BH110" s="146">
        <f t="shared" si="7"/>
        <v>0</v>
      </c>
      <c r="BI110" s="146">
        <f t="shared" si="8"/>
        <v>0</v>
      </c>
      <c r="BJ110" s="17" t="s">
        <v>202</v>
      </c>
      <c r="BK110" s="146">
        <f t="shared" si="9"/>
        <v>0</v>
      </c>
      <c r="BL110" s="17" t="s">
        <v>201</v>
      </c>
      <c r="BM110" s="17" t="s">
        <v>259</v>
      </c>
    </row>
    <row r="111" spans="2:65" s="1" customFormat="1" ht="44.25" customHeight="1">
      <c r="B111" s="135"/>
      <c r="C111" s="136" t="s">
        <v>260</v>
      </c>
      <c r="D111" s="136" t="s">
        <v>197</v>
      </c>
      <c r="E111" s="137" t="s">
        <v>261</v>
      </c>
      <c r="F111" s="138" t="s">
        <v>262</v>
      </c>
      <c r="G111" s="139" t="s">
        <v>200</v>
      </c>
      <c r="H111" s="140">
        <v>1</v>
      </c>
      <c r="I111" s="141"/>
      <c r="J111" s="141">
        <f t="shared" si="0"/>
        <v>0</v>
      </c>
      <c r="K111" s="138" t="s">
        <v>90</v>
      </c>
      <c r="L111" s="31"/>
      <c r="M111" s="142" t="s">
        <v>90</v>
      </c>
      <c r="N111" s="143" t="s">
        <v>124</v>
      </c>
      <c r="O111" s="144">
        <v>0</v>
      </c>
      <c r="P111" s="144">
        <f t="shared" si="1"/>
        <v>0</v>
      </c>
      <c r="Q111" s="144">
        <v>0</v>
      </c>
      <c r="R111" s="144">
        <f t="shared" si="2"/>
        <v>0</v>
      </c>
      <c r="S111" s="144">
        <v>0</v>
      </c>
      <c r="T111" s="145">
        <f t="shared" si="3"/>
        <v>0</v>
      </c>
      <c r="AR111" s="17" t="s">
        <v>201</v>
      </c>
      <c r="AT111" s="17" t="s">
        <v>197</v>
      </c>
      <c r="AU111" s="17" t="s">
        <v>202</v>
      </c>
      <c r="AY111" s="17" t="s">
        <v>194</v>
      </c>
      <c r="BE111" s="146">
        <f t="shared" si="4"/>
        <v>0</v>
      </c>
      <c r="BF111" s="146">
        <f t="shared" si="5"/>
        <v>0</v>
      </c>
      <c r="BG111" s="146">
        <f t="shared" si="6"/>
        <v>0</v>
      </c>
      <c r="BH111" s="146">
        <f t="shared" si="7"/>
        <v>0</v>
      </c>
      <c r="BI111" s="146">
        <f t="shared" si="8"/>
        <v>0</v>
      </c>
      <c r="BJ111" s="17" t="s">
        <v>202</v>
      </c>
      <c r="BK111" s="146">
        <f t="shared" si="9"/>
        <v>0</v>
      </c>
      <c r="BL111" s="17" t="s">
        <v>201</v>
      </c>
      <c r="BM111" s="17" t="s">
        <v>263</v>
      </c>
    </row>
    <row r="112" spans="2:65" s="1" customFormat="1" ht="57" customHeight="1">
      <c r="B112" s="135"/>
      <c r="C112" s="136" t="s">
        <v>264</v>
      </c>
      <c r="D112" s="136" t="s">
        <v>197</v>
      </c>
      <c r="E112" s="137" t="s">
        <v>265</v>
      </c>
      <c r="F112" s="138" t="s">
        <v>266</v>
      </c>
      <c r="G112" s="139" t="s">
        <v>200</v>
      </c>
      <c r="H112" s="140">
        <v>1</v>
      </c>
      <c r="I112" s="141"/>
      <c r="J112" s="141">
        <f t="shared" si="0"/>
        <v>0</v>
      </c>
      <c r="K112" s="138" t="s">
        <v>90</v>
      </c>
      <c r="L112" s="31"/>
      <c r="M112" s="142" t="s">
        <v>90</v>
      </c>
      <c r="N112" s="143" t="s">
        <v>124</v>
      </c>
      <c r="O112" s="144">
        <v>0</v>
      </c>
      <c r="P112" s="144">
        <f t="shared" si="1"/>
        <v>0</v>
      </c>
      <c r="Q112" s="144">
        <v>0</v>
      </c>
      <c r="R112" s="144">
        <f t="shared" si="2"/>
        <v>0</v>
      </c>
      <c r="S112" s="144">
        <v>0</v>
      </c>
      <c r="T112" s="145">
        <f t="shared" si="3"/>
        <v>0</v>
      </c>
      <c r="AR112" s="17" t="s">
        <v>201</v>
      </c>
      <c r="AT112" s="17" t="s">
        <v>197</v>
      </c>
      <c r="AU112" s="17" t="s">
        <v>202</v>
      </c>
      <c r="AY112" s="17" t="s">
        <v>194</v>
      </c>
      <c r="BE112" s="146">
        <f t="shared" si="4"/>
        <v>0</v>
      </c>
      <c r="BF112" s="146">
        <f t="shared" si="5"/>
        <v>0</v>
      </c>
      <c r="BG112" s="146">
        <f t="shared" si="6"/>
        <v>0</v>
      </c>
      <c r="BH112" s="146">
        <f t="shared" si="7"/>
        <v>0</v>
      </c>
      <c r="BI112" s="146">
        <f t="shared" si="8"/>
        <v>0</v>
      </c>
      <c r="BJ112" s="17" t="s">
        <v>202</v>
      </c>
      <c r="BK112" s="146">
        <f t="shared" si="9"/>
        <v>0</v>
      </c>
      <c r="BL112" s="17" t="s">
        <v>201</v>
      </c>
      <c r="BM112" s="17" t="s">
        <v>267</v>
      </c>
    </row>
    <row r="113" spans="2:65" s="1" customFormat="1" ht="31.5" customHeight="1">
      <c r="B113" s="135"/>
      <c r="C113" s="136" t="s">
        <v>268</v>
      </c>
      <c r="D113" s="136" t="s">
        <v>197</v>
      </c>
      <c r="E113" s="137" t="s">
        <v>269</v>
      </c>
      <c r="F113" s="138" t="s">
        <v>270</v>
      </c>
      <c r="G113" s="139" t="s">
        <v>200</v>
      </c>
      <c r="H113" s="140">
        <v>1</v>
      </c>
      <c r="I113" s="141"/>
      <c r="J113" s="141">
        <f t="shared" si="0"/>
        <v>0</v>
      </c>
      <c r="K113" s="138" t="s">
        <v>90</v>
      </c>
      <c r="L113" s="31"/>
      <c r="M113" s="142" t="s">
        <v>90</v>
      </c>
      <c r="N113" s="143" t="s">
        <v>124</v>
      </c>
      <c r="O113" s="144">
        <v>0</v>
      </c>
      <c r="P113" s="144">
        <f t="shared" si="1"/>
        <v>0</v>
      </c>
      <c r="Q113" s="144">
        <v>0</v>
      </c>
      <c r="R113" s="144">
        <f t="shared" si="2"/>
        <v>0</v>
      </c>
      <c r="S113" s="144">
        <v>0</v>
      </c>
      <c r="T113" s="145">
        <f t="shared" si="3"/>
        <v>0</v>
      </c>
      <c r="AR113" s="17" t="s">
        <v>201</v>
      </c>
      <c r="AT113" s="17" t="s">
        <v>197</v>
      </c>
      <c r="AU113" s="17" t="s">
        <v>202</v>
      </c>
      <c r="AY113" s="17" t="s">
        <v>194</v>
      </c>
      <c r="BE113" s="146">
        <f t="shared" si="4"/>
        <v>0</v>
      </c>
      <c r="BF113" s="146">
        <f t="shared" si="5"/>
        <v>0</v>
      </c>
      <c r="BG113" s="146">
        <f t="shared" si="6"/>
        <v>0</v>
      </c>
      <c r="BH113" s="146">
        <f t="shared" si="7"/>
        <v>0</v>
      </c>
      <c r="BI113" s="146">
        <f t="shared" si="8"/>
        <v>0</v>
      </c>
      <c r="BJ113" s="17" t="s">
        <v>202</v>
      </c>
      <c r="BK113" s="146">
        <f t="shared" si="9"/>
        <v>0</v>
      </c>
      <c r="BL113" s="17" t="s">
        <v>201</v>
      </c>
      <c r="BM113" s="17" t="s">
        <v>271</v>
      </c>
    </row>
    <row r="114" spans="2:65" s="1" customFormat="1" ht="31.5" customHeight="1">
      <c r="B114" s="135"/>
      <c r="C114" s="136" t="s">
        <v>96</v>
      </c>
      <c r="D114" s="136" t="s">
        <v>197</v>
      </c>
      <c r="E114" s="137" t="s">
        <v>272</v>
      </c>
      <c r="F114" s="138" t="s">
        <v>273</v>
      </c>
      <c r="G114" s="139" t="s">
        <v>200</v>
      </c>
      <c r="H114" s="140">
        <v>1</v>
      </c>
      <c r="I114" s="141"/>
      <c r="J114" s="141">
        <f t="shared" si="0"/>
        <v>0</v>
      </c>
      <c r="K114" s="138" t="s">
        <v>90</v>
      </c>
      <c r="L114" s="31"/>
      <c r="M114" s="142" t="s">
        <v>90</v>
      </c>
      <c r="N114" s="143" t="s">
        <v>124</v>
      </c>
      <c r="O114" s="144">
        <v>0</v>
      </c>
      <c r="P114" s="144">
        <f t="shared" si="1"/>
        <v>0</v>
      </c>
      <c r="Q114" s="144">
        <v>0</v>
      </c>
      <c r="R114" s="144">
        <f t="shared" si="2"/>
        <v>0</v>
      </c>
      <c r="S114" s="144">
        <v>0</v>
      </c>
      <c r="T114" s="145">
        <f t="shared" si="3"/>
        <v>0</v>
      </c>
      <c r="AR114" s="17" t="s">
        <v>201</v>
      </c>
      <c r="AT114" s="17" t="s">
        <v>197</v>
      </c>
      <c r="AU114" s="17" t="s">
        <v>202</v>
      </c>
      <c r="AY114" s="17" t="s">
        <v>194</v>
      </c>
      <c r="BE114" s="146">
        <f t="shared" si="4"/>
        <v>0</v>
      </c>
      <c r="BF114" s="146">
        <f t="shared" si="5"/>
        <v>0</v>
      </c>
      <c r="BG114" s="146">
        <f t="shared" si="6"/>
        <v>0</v>
      </c>
      <c r="BH114" s="146">
        <f t="shared" si="7"/>
        <v>0</v>
      </c>
      <c r="BI114" s="146">
        <f t="shared" si="8"/>
        <v>0</v>
      </c>
      <c r="BJ114" s="17" t="s">
        <v>202</v>
      </c>
      <c r="BK114" s="146">
        <f t="shared" si="9"/>
        <v>0</v>
      </c>
      <c r="BL114" s="17" t="s">
        <v>201</v>
      </c>
      <c r="BM114" s="17" t="s">
        <v>274</v>
      </c>
    </row>
    <row r="115" spans="2:65" s="1" customFormat="1" ht="22.5" customHeight="1">
      <c r="B115" s="135"/>
      <c r="C115" s="136" t="s">
        <v>275</v>
      </c>
      <c r="D115" s="136" t="s">
        <v>197</v>
      </c>
      <c r="E115" s="137" t="s">
        <v>276</v>
      </c>
      <c r="F115" s="138" t="s">
        <v>277</v>
      </c>
      <c r="G115" s="139" t="s">
        <v>200</v>
      </c>
      <c r="H115" s="140">
        <v>1</v>
      </c>
      <c r="I115" s="141"/>
      <c r="J115" s="141">
        <f t="shared" si="0"/>
        <v>0</v>
      </c>
      <c r="K115" s="138" t="s">
        <v>90</v>
      </c>
      <c r="L115" s="31"/>
      <c r="M115" s="142" t="s">
        <v>90</v>
      </c>
      <c r="N115" s="143" t="s">
        <v>124</v>
      </c>
      <c r="O115" s="144">
        <v>0</v>
      </c>
      <c r="P115" s="144">
        <f t="shared" si="1"/>
        <v>0</v>
      </c>
      <c r="Q115" s="144">
        <v>0</v>
      </c>
      <c r="R115" s="144">
        <f t="shared" si="2"/>
        <v>0</v>
      </c>
      <c r="S115" s="144">
        <v>0</v>
      </c>
      <c r="T115" s="145">
        <f t="shared" si="3"/>
        <v>0</v>
      </c>
      <c r="AR115" s="17" t="s">
        <v>201</v>
      </c>
      <c r="AT115" s="17" t="s">
        <v>197</v>
      </c>
      <c r="AU115" s="17" t="s">
        <v>202</v>
      </c>
      <c r="AY115" s="17" t="s">
        <v>194</v>
      </c>
      <c r="BE115" s="146">
        <f t="shared" si="4"/>
        <v>0</v>
      </c>
      <c r="BF115" s="146">
        <f t="shared" si="5"/>
        <v>0</v>
      </c>
      <c r="BG115" s="146">
        <f t="shared" si="6"/>
        <v>0</v>
      </c>
      <c r="BH115" s="146">
        <f t="shared" si="7"/>
        <v>0</v>
      </c>
      <c r="BI115" s="146">
        <f t="shared" si="8"/>
        <v>0</v>
      </c>
      <c r="BJ115" s="17" t="s">
        <v>202</v>
      </c>
      <c r="BK115" s="146">
        <f t="shared" si="9"/>
        <v>0</v>
      </c>
      <c r="BL115" s="17" t="s">
        <v>201</v>
      </c>
      <c r="BM115" s="17" t="s">
        <v>278</v>
      </c>
    </row>
    <row r="116" spans="2:51" s="11" customFormat="1" ht="27">
      <c r="B116" s="149"/>
      <c r="D116" s="150" t="s">
        <v>209</v>
      </c>
      <c r="E116" s="151" t="s">
        <v>90</v>
      </c>
      <c r="F116" s="152" t="s">
        <v>279</v>
      </c>
      <c r="H116" s="151" t="s">
        <v>90</v>
      </c>
      <c r="L116" s="149"/>
      <c r="M116" s="153"/>
      <c r="N116" s="154"/>
      <c r="O116" s="154"/>
      <c r="P116" s="154"/>
      <c r="Q116" s="154"/>
      <c r="R116" s="154"/>
      <c r="S116" s="154"/>
      <c r="T116" s="155"/>
      <c r="AT116" s="151" t="s">
        <v>209</v>
      </c>
      <c r="AU116" s="151" t="s">
        <v>202</v>
      </c>
      <c r="AV116" s="11" t="s">
        <v>158</v>
      </c>
      <c r="AW116" s="11" t="s">
        <v>115</v>
      </c>
      <c r="AX116" s="11" t="s">
        <v>152</v>
      </c>
      <c r="AY116" s="151" t="s">
        <v>194</v>
      </c>
    </row>
    <row r="117" spans="2:51" s="11" customFormat="1" ht="27">
      <c r="B117" s="149"/>
      <c r="D117" s="150" t="s">
        <v>209</v>
      </c>
      <c r="E117" s="151" t="s">
        <v>90</v>
      </c>
      <c r="F117" s="152" t="s">
        <v>280</v>
      </c>
      <c r="H117" s="151" t="s">
        <v>90</v>
      </c>
      <c r="L117" s="149"/>
      <c r="M117" s="153"/>
      <c r="N117" s="154"/>
      <c r="O117" s="154"/>
      <c r="P117" s="154"/>
      <c r="Q117" s="154"/>
      <c r="R117" s="154"/>
      <c r="S117" s="154"/>
      <c r="T117" s="155"/>
      <c r="AT117" s="151" t="s">
        <v>209</v>
      </c>
      <c r="AU117" s="151" t="s">
        <v>202</v>
      </c>
      <c r="AV117" s="11" t="s">
        <v>158</v>
      </c>
      <c r="AW117" s="11" t="s">
        <v>115</v>
      </c>
      <c r="AX117" s="11" t="s">
        <v>152</v>
      </c>
      <c r="AY117" s="151" t="s">
        <v>194</v>
      </c>
    </row>
    <row r="118" spans="2:51" s="11" customFormat="1" ht="27">
      <c r="B118" s="149"/>
      <c r="D118" s="150" t="s">
        <v>209</v>
      </c>
      <c r="E118" s="151" t="s">
        <v>90</v>
      </c>
      <c r="F118" s="152" t="s">
        <v>281</v>
      </c>
      <c r="H118" s="151" t="s">
        <v>90</v>
      </c>
      <c r="L118" s="149"/>
      <c r="M118" s="153"/>
      <c r="N118" s="154"/>
      <c r="O118" s="154"/>
      <c r="P118" s="154"/>
      <c r="Q118" s="154"/>
      <c r="R118" s="154"/>
      <c r="S118" s="154"/>
      <c r="T118" s="155"/>
      <c r="AT118" s="151" t="s">
        <v>209</v>
      </c>
      <c r="AU118" s="151" t="s">
        <v>202</v>
      </c>
      <c r="AV118" s="11" t="s">
        <v>158</v>
      </c>
      <c r="AW118" s="11" t="s">
        <v>115</v>
      </c>
      <c r="AX118" s="11" t="s">
        <v>152</v>
      </c>
      <c r="AY118" s="151" t="s">
        <v>194</v>
      </c>
    </row>
    <row r="119" spans="2:51" s="11" customFormat="1" ht="13.5">
      <c r="B119" s="149"/>
      <c r="D119" s="150" t="s">
        <v>209</v>
      </c>
      <c r="E119" s="151" t="s">
        <v>90</v>
      </c>
      <c r="F119" s="152" t="s">
        <v>282</v>
      </c>
      <c r="H119" s="151" t="s">
        <v>90</v>
      </c>
      <c r="L119" s="149"/>
      <c r="M119" s="153"/>
      <c r="N119" s="154"/>
      <c r="O119" s="154"/>
      <c r="P119" s="154"/>
      <c r="Q119" s="154"/>
      <c r="R119" s="154"/>
      <c r="S119" s="154"/>
      <c r="T119" s="155"/>
      <c r="AT119" s="151" t="s">
        <v>209</v>
      </c>
      <c r="AU119" s="151" t="s">
        <v>202</v>
      </c>
      <c r="AV119" s="11" t="s">
        <v>158</v>
      </c>
      <c r="AW119" s="11" t="s">
        <v>115</v>
      </c>
      <c r="AX119" s="11" t="s">
        <v>152</v>
      </c>
      <c r="AY119" s="151" t="s">
        <v>194</v>
      </c>
    </row>
    <row r="120" spans="2:51" s="12" customFormat="1" ht="13.5">
      <c r="B120" s="156"/>
      <c r="D120" s="150" t="s">
        <v>209</v>
      </c>
      <c r="E120" s="157" t="s">
        <v>90</v>
      </c>
      <c r="F120" s="158" t="s">
        <v>219</v>
      </c>
      <c r="H120" s="159">
        <v>1</v>
      </c>
      <c r="L120" s="156"/>
      <c r="M120" s="160"/>
      <c r="N120" s="161"/>
      <c r="O120" s="161"/>
      <c r="P120" s="161"/>
      <c r="Q120" s="161"/>
      <c r="R120" s="161"/>
      <c r="S120" s="161"/>
      <c r="T120" s="162"/>
      <c r="AT120" s="157" t="s">
        <v>209</v>
      </c>
      <c r="AU120" s="157" t="s">
        <v>202</v>
      </c>
      <c r="AV120" s="12" t="s">
        <v>202</v>
      </c>
      <c r="AW120" s="12" t="s">
        <v>115</v>
      </c>
      <c r="AX120" s="12" t="s">
        <v>152</v>
      </c>
      <c r="AY120" s="157" t="s">
        <v>194</v>
      </c>
    </row>
    <row r="121" spans="2:51" s="13" customFormat="1" ht="13.5">
      <c r="B121" s="163"/>
      <c r="D121" s="147" t="s">
        <v>209</v>
      </c>
      <c r="E121" s="164" t="s">
        <v>90</v>
      </c>
      <c r="F121" s="165" t="s">
        <v>220</v>
      </c>
      <c r="H121" s="166">
        <v>1</v>
      </c>
      <c r="L121" s="163"/>
      <c r="M121" s="167"/>
      <c r="N121" s="168"/>
      <c r="O121" s="168"/>
      <c r="P121" s="168"/>
      <c r="Q121" s="168"/>
      <c r="R121" s="168"/>
      <c r="S121" s="168"/>
      <c r="T121" s="169"/>
      <c r="AT121" s="170" t="s">
        <v>209</v>
      </c>
      <c r="AU121" s="170" t="s">
        <v>202</v>
      </c>
      <c r="AV121" s="13" t="s">
        <v>201</v>
      </c>
      <c r="AW121" s="13" t="s">
        <v>115</v>
      </c>
      <c r="AX121" s="13" t="s">
        <v>158</v>
      </c>
      <c r="AY121" s="170" t="s">
        <v>194</v>
      </c>
    </row>
    <row r="122" spans="2:65" s="1" customFormat="1" ht="57" customHeight="1">
      <c r="B122" s="135"/>
      <c r="C122" s="136" t="s">
        <v>283</v>
      </c>
      <c r="D122" s="136" t="s">
        <v>197</v>
      </c>
      <c r="E122" s="137" t="s">
        <v>284</v>
      </c>
      <c r="F122" s="138" t="s">
        <v>285</v>
      </c>
      <c r="G122" s="139" t="s">
        <v>200</v>
      </c>
      <c r="H122" s="140">
        <v>1</v>
      </c>
      <c r="I122" s="141"/>
      <c r="J122" s="141">
        <f>ROUND(I122*H122,2)</f>
        <v>0</v>
      </c>
      <c r="K122" s="138" t="s">
        <v>90</v>
      </c>
      <c r="L122" s="31"/>
      <c r="M122" s="142" t="s">
        <v>90</v>
      </c>
      <c r="N122" s="143" t="s">
        <v>124</v>
      </c>
      <c r="O122" s="144">
        <v>0</v>
      </c>
      <c r="P122" s="144">
        <f>O122*H122</f>
        <v>0</v>
      </c>
      <c r="Q122" s="144">
        <v>0</v>
      </c>
      <c r="R122" s="144">
        <f>Q122*H122</f>
        <v>0</v>
      </c>
      <c r="S122" s="144">
        <v>0</v>
      </c>
      <c r="T122" s="145">
        <f>S122*H122</f>
        <v>0</v>
      </c>
      <c r="AR122" s="17" t="s">
        <v>201</v>
      </c>
      <c r="AT122" s="17" t="s">
        <v>197</v>
      </c>
      <c r="AU122" s="17" t="s">
        <v>202</v>
      </c>
      <c r="AY122" s="17" t="s">
        <v>194</v>
      </c>
      <c r="BE122" s="146">
        <f>IF(N122="základní",J122,0)</f>
        <v>0</v>
      </c>
      <c r="BF122" s="146">
        <f>IF(N122="snížená",J122,0)</f>
        <v>0</v>
      </c>
      <c r="BG122" s="146">
        <f>IF(N122="zákl. přenesená",J122,0)</f>
        <v>0</v>
      </c>
      <c r="BH122" s="146">
        <f>IF(N122="sníž. přenesená",J122,0)</f>
        <v>0</v>
      </c>
      <c r="BI122" s="146">
        <f>IF(N122="nulová",J122,0)</f>
        <v>0</v>
      </c>
      <c r="BJ122" s="17" t="s">
        <v>202</v>
      </c>
      <c r="BK122" s="146">
        <f>ROUND(I122*H122,2)</f>
        <v>0</v>
      </c>
      <c r="BL122" s="17" t="s">
        <v>201</v>
      </c>
      <c r="BM122" s="17" t="s">
        <v>286</v>
      </c>
    </row>
    <row r="123" spans="2:65" s="1" customFormat="1" ht="22.5" customHeight="1">
      <c r="B123" s="135"/>
      <c r="C123" s="136" t="s">
        <v>287</v>
      </c>
      <c r="D123" s="136" t="s">
        <v>197</v>
      </c>
      <c r="E123" s="137" t="s">
        <v>288</v>
      </c>
      <c r="F123" s="138" t="s">
        <v>289</v>
      </c>
      <c r="G123" s="139" t="s">
        <v>200</v>
      </c>
      <c r="H123" s="140">
        <v>1</v>
      </c>
      <c r="I123" s="141"/>
      <c r="J123" s="141">
        <f>ROUND(I123*H123,2)</f>
        <v>0</v>
      </c>
      <c r="K123" s="138" t="s">
        <v>90</v>
      </c>
      <c r="L123" s="31"/>
      <c r="M123" s="142" t="s">
        <v>90</v>
      </c>
      <c r="N123" s="143" t="s">
        <v>124</v>
      </c>
      <c r="O123" s="144">
        <v>0</v>
      </c>
      <c r="P123" s="144">
        <f>O123*H123</f>
        <v>0</v>
      </c>
      <c r="Q123" s="144">
        <v>0</v>
      </c>
      <c r="R123" s="144">
        <f>Q123*H123</f>
        <v>0</v>
      </c>
      <c r="S123" s="144">
        <v>0</v>
      </c>
      <c r="T123" s="145">
        <f>S123*H123</f>
        <v>0</v>
      </c>
      <c r="AR123" s="17" t="s">
        <v>201</v>
      </c>
      <c r="AT123" s="17" t="s">
        <v>197</v>
      </c>
      <c r="AU123" s="17" t="s">
        <v>202</v>
      </c>
      <c r="AY123" s="17" t="s">
        <v>194</v>
      </c>
      <c r="BE123" s="146">
        <f>IF(N123="základní",J123,0)</f>
        <v>0</v>
      </c>
      <c r="BF123" s="146">
        <f>IF(N123="snížená",J123,0)</f>
        <v>0</v>
      </c>
      <c r="BG123" s="146">
        <f>IF(N123="zákl. přenesená",J123,0)</f>
        <v>0</v>
      </c>
      <c r="BH123" s="146">
        <f>IF(N123="sníž. přenesená",J123,0)</f>
        <v>0</v>
      </c>
      <c r="BI123" s="146">
        <f>IF(N123="nulová",J123,0)</f>
        <v>0</v>
      </c>
      <c r="BJ123" s="17" t="s">
        <v>202</v>
      </c>
      <c r="BK123" s="146">
        <f>ROUND(I123*H123,2)</f>
        <v>0</v>
      </c>
      <c r="BL123" s="17" t="s">
        <v>201</v>
      </c>
      <c r="BM123" s="17" t="s">
        <v>290</v>
      </c>
    </row>
    <row r="124" spans="2:65" s="1" customFormat="1" ht="44.25" customHeight="1">
      <c r="B124" s="135"/>
      <c r="C124" s="136" t="s">
        <v>291</v>
      </c>
      <c r="D124" s="136" t="s">
        <v>197</v>
      </c>
      <c r="E124" s="137" t="s">
        <v>292</v>
      </c>
      <c r="F124" s="138" t="s">
        <v>293</v>
      </c>
      <c r="G124" s="139" t="s">
        <v>200</v>
      </c>
      <c r="H124" s="140">
        <v>1</v>
      </c>
      <c r="I124" s="141"/>
      <c r="J124" s="141">
        <f>ROUND(I124*H124,2)</f>
        <v>0</v>
      </c>
      <c r="K124" s="138" t="s">
        <v>90</v>
      </c>
      <c r="L124" s="31"/>
      <c r="M124" s="142" t="s">
        <v>90</v>
      </c>
      <c r="N124" s="143" t="s">
        <v>124</v>
      </c>
      <c r="O124" s="144">
        <v>0</v>
      </c>
      <c r="P124" s="144">
        <f>O124*H124</f>
        <v>0</v>
      </c>
      <c r="Q124" s="144">
        <v>0</v>
      </c>
      <c r="R124" s="144">
        <f>Q124*H124</f>
        <v>0</v>
      </c>
      <c r="S124" s="144">
        <v>0</v>
      </c>
      <c r="T124" s="145">
        <f>S124*H124</f>
        <v>0</v>
      </c>
      <c r="AR124" s="17" t="s">
        <v>201</v>
      </c>
      <c r="AT124" s="17" t="s">
        <v>197</v>
      </c>
      <c r="AU124" s="17" t="s">
        <v>202</v>
      </c>
      <c r="AY124" s="17" t="s">
        <v>194</v>
      </c>
      <c r="BE124" s="146">
        <f>IF(N124="základní",J124,0)</f>
        <v>0</v>
      </c>
      <c r="BF124" s="146">
        <f>IF(N124="snížená",J124,0)</f>
        <v>0</v>
      </c>
      <c r="BG124" s="146">
        <f>IF(N124="zákl. přenesená",J124,0)</f>
        <v>0</v>
      </c>
      <c r="BH124" s="146">
        <f>IF(N124="sníž. přenesená",J124,0)</f>
        <v>0</v>
      </c>
      <c r="BI124" s="146">
        <f>IF(N124="nulová",J124,0)</f>
        <v>0</v>
      </c>
      <c r="BJ124" s="17" t="s">
        <v>202</v>
      </c>
      <c r="BK124" s="146">
        <f>ROUND(I124*H124,2)</f>
        <v>0</v>
      </c>
      <c r="BL124" s="17" t="s">
        <v>201</v>
      </c>
      <c r="BM124" s="17" t="s">
        <v>294</v>
      </c>
    </row>
    <row r="125" spans="2:65" s="1" customFormat="1" ht="31.5" customHeight="1">
      <c r="B125" s="135"/>
      <c r="C125" s="136" t="s">
        <v>295</v>
      </c>
      <c r="D125" s="136" t="s">
        <v>197</v>
      </c>
      <c r="E125" s="137" t="s">
        <v>296</v>
      </c>
      <c r="F125" s="138" t="s">
        <v>297</v>
      </c>
      <c r="G125" s="139" t="s">
        <v>200</v>
      </c>
      <c r="H125" s="140">
        <v>1</v>
      </c>
      <c r="I125" s="141"/>
      <c r="J125" s="141">
        <f>ROUND(I125*H125,2)</f>
        <v>0</v>
      </c>
      <c r="K125" s="138" t="s">
        <v>90</v>
      </c>
      <c r="L125" s="31"/>
      <c r="M125" s="142" t="s">
        <v>90</v>
      </c>
      <c r="N125" s="172" t="s">
        <v>124</v>
      </c>
      <c r="O125" s="173">
        <v>0</v>
      </c>
      <c r="P125" s="173">
        <f>O125*H125</f>
        <v>0</v>
      </c>
      <c r="Q125" s="173">
        <v>0</v>
      </c>
      <c r="R125" s="173">
        <f>Q125*H125</f>
        <v>0</v>
      </c>
      <c r="S125" s="173">
        <v>0</v>
      </c>
      <c r="T125" s="174">
        <f>S125*H125</f>
        <v>0</v>
      </c>
      <c r="AR125" s="17" t="s">
        <v>201</v>
      </c>
      <c r="AT125" s="17" t="s">
        <v>197</v>
      </c>
      <c r="AU125" s="17" t="s">
        <v>202</v>
      </c>
      <c r="AY125" s="17" t="s">
        <v>194</v>
      </c>
      <c r="BE125" s="146">
        <f>IF(N125="základní",J125,0)</f>
        <v>0</v>
      </c>
      <c r="BF125" s="146">
        <f>IF(N125="snížená",J125,0)</f>
        <v>0</v>
      </c>
      <c r="BG125" s="146">
        <f>IF(N125="zákl. přenesená",J125,0)</f>
        <v>0</v>
      </c>
      <c r="BH125" s="146">
        <f>IF(N125="sníž. přenesená",J125,0)</f>
        <v>0</v>
      </c>
      <c r="BI125" s="146">
        <f>IF(N125="nulová",J125,0)</f>
        <v>0</v>
      </c>
      <c r="BJ125" s="17" t="s">
        <v>202</v>
      </c>
      <c r="BK125" s="146">
        <f>ROUND(I125*H125,2)</f>
        <v>0</v>
      </c>
      <c r="BL125" s="17" t="s">
        <v>201</v>
      </c>
      <c r="BM125" s="17" t="s">
        <v>298</v>
      </c>
    </row>
    <row r="126" spans="2:12" s="1" customFormat="1" ht="6.75" customHeight="1">
      <c r="B126" s="46"/>
      <c r="C126" s="47"/>
      <c r="D126" s="47"/>
      <c r="E126" s="47"/>
      <c r="F126" s="47"/>
      <c r="G126" s="47"/>
      <c r="H126" s="47"/>
      <c r="I126" s="47"/>
      <c r="J126" s="47"/>
      <c r="K126" s="47"/>
      <c r="L126" s="31"/>
    </row>
    <row r="127" ht="13.5">
      <c r="AT127" s="175"/>
    </row>
  </sheetData>
  <sheetProtection/>
  <autoFilter ref="C78:K78"/>
  <mergeCells count="9">
    <mergeCell ref="E71:H71"/>
    <mergeCell ref="G1:H1"/>
    <mergeCell ref="L2:V2"/>
    <mergeCell ref="E7:H7"/>
    <mergeCell ref="E9:H9"/>
    <mergeCell ref="E24:H24"/>
    <mergeCell ref="E45:H45"/>
    <mergeCell ref="E47:H47"/>
    <mergeCell ref="E69:H69"/>
  </mergeCells>
  <hyperlinks>
    <hyperlink ref="F1:G1" location="C2" tooltip="Krycí list soupisu" display="1) Krycí list soupisu"/>
    <hyperlink ref="G1:H1" location="C54" tooltip="Rekapitulace" display="2) Rekapitulace"/>
    <hyperlink ref="J1" location="C78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BR345"/>
  <sheetViews>
    <sheetView showGridLines="0" zoomScalePageLayoutView="0" workbookViewId="0" topLeftCell="A1">
      <pane ySplit="1" topLeftCell="A65" activePane="bottomLeft" state="frozen"/>
      <selection pane="topLeft" activeCell="A1" sqref="A1"/>
      <selection pane="bottomLeft" activeCell="I81" sqref="I81:I9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0"/>
      <c r="B1" s="197"/>
      <c r="C1" s="197"/>
      <c r="D1" s="198" t="s">
        <v>88</v>
      </c>
      <c r="E1" s="197"/>
      <c r="F1" s="199" t="s">
        <v>953</v>
      </c>
      <c r="G1" s="564" t="s">
        <v>954</v>
      </c>
      <c r="H1" s="564"/>
      <c r="I1" s="197"/>
      <c r="J1" s="199" t="s">
        <v>955</v>
      </c>
      <c r="K1" s="198" t="s">
        <v>167</v>
      </c>
      <c r="L1" s="199" t="s">
        <v>956</v>
      </c>
      <c r="M1" s="199"/>
      <c r="N1" s="199"/>
      <c r="O1" s="199"/>
      <c r="P1" s="199"/>
      <c r="Q1" s="199"/>
      <c r="R1" s="199"/>
      <c r="S1" s="199"/>
      <c r="T1" s="199"/>
      <c r="U1" s="201"/>
      <c r="V1" s="201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530" t="s">
        <v>93</v>
      </c>
      <c r="M2" s="531"/>
      <c r="N2" s="531"/>
      <c r="O2" s="531"/>
      <c r="P2" s="531"/>
      <c r="Q2" s="531"/>
      <c r="R2" s="531"/>
      <c r="S2" s="531"/>
      <c r="T2" s="531"/>
      <c r="U2" s="531"/>
      <c r="V2" s="531"/>
      <c r="AT2" s="17" t="s">
        <v>166</v>
      </c>
    </row>
    <row r="3" spans="2:46" ht="6.75" customHeight="1">
      <c r="B3" s="18"/>
      <c r="C3" s="19"/>
      <c r="D3" s="19"/>
      <c r="E3" s="19"/>
      <c r="F3" s="19"/>
      <c r="G3" s="19"/>
      <c r="H3" s="19"/>
      <c r="I3" s="19"/>
      <c r="J3" s="19"/>
      <c r="K3" s="20"/>
      <c r="AT3" s="17" t="s">
        <v>158</v>
      </c>
    </row>
    <row r="4" spans="2:46" ht="36.75" customHeight="1">
      <c r="B4" s="21"/>
      <c r="C4" s="22"/>
      <c r="D4" s="23" t="s">
        <v>168</v>
      </c>
      <c r="E4" s="22"/>
      <c r="F4" s="22"/>
      <c r="G4" s="22"/>
      <c r="H4" s="22"/>
      <c r="I4" s="22"/>
      <c r="J4" s="22"/>
      <c r="K4" s="24"/>
      <c r="M4" s="25" t="s">
        <v>98</v>
      </c>
      <c r="AT4" s="17" t="s">
        <v>91</v>
      </c>
    </row>
    <row r="5" spans="2:11" ht="6.75" customHeight="1">
      <c r="B5" s="21"/>
      <c r="C5" s="22"/>
      <c r="D5" s="22"/>
      <c r="E5" s="22"/>
      <c r="F5" s="22"/>
      <c r="G5" s="22"/>
      <c r="H5" s="22"/>
      <c r="I5" s="22"/>
      <c r="J5" s="22"/>
      <c r="K5" s="24"/>
    </row>
    <row r="6" spans="2:11" ht="15">
      <c r="B6" s="21"/>
      <c r="C6" s="22"/>
      <c r="D6" s="29" t="s">
        <v>102</v>
      </c>
      <c r="E6" s="22"/>
      <c r="F6" s="22"/>
      <c r="G6" s="22"/>
      <c r="H6" s="22"/>
      <c r="I6" s="22"/>
      <c r="J6" s="22"/>
      <c r="K6" s="24"/>
    </row>
    <row r="7" spans="2:11" ht="22.5" customHeight="1">
      <c r="B7" s="21"/>
      <c r="C7" s="22"/>
      <c r="D7" s="22"/>
      <c r="E7" s="538" t="str">
        <f>'Rekapitulace stavby'!K6</f>
        <v>Snížení energetické náročnosti budov na ulici Fráni Šrámka 2457/28, 2458/30 a 2459/32 v Ostravě - Mariánských Horách</v>
      </c>
      <c r="F7" s="577"/>
      <c r="G7" s="577"/>
      <c r="H7" s="577"/>
      <c r="I7" s="22"/>
      <c r="J7" s="22"/>
      <c r="K7" s="24"/>
    </row>
    <row r="8" spans="2:11" s="1" customFormat="1" ht="15">
      <c r="B8" s="31"/>
      <c r="C8" s="32"/>
      <c r="D8" s="29" t="s">
        <v>169</v>
      </c>
      <c r="E8" s="32"/>
      <c r="F8" s="32"/>
      <c r="G8" s="32"/>
      <c r="H8" s="32"/>
      <c r="I8" s="32"/>
      <c r="J8" s="32"/>
      <c r="K8" s="35"/>
    </row>
    <row r="9" spans="2:11" s="1" customFormat="1" ht="36.75" customHeight="1">
      <c r="B9" s="31"/>
      <c r="C9" s="32"/>
      <c r="D9" s="365"/>
      <c r="E9" s="581" t="s">
        <v>1059</v>
      </c>
      <c r="F9" s="582"/>
      <c r="G9" s="582"/>
      <c r="H9" s="582"/>
      <c r="I9" s="365"/>
      <c r="J9" s="365"/>
      <c r="K9" s="35"/>
    </row>
    <row r="10" spans="2:11" s="1" customFormat="1" ht="13.5">
      <c r="B10" s="31"/>
      <c r="C10" s="32"/>
      <c r="D10" s="32"/>
      <c r="E10" s="32"/>
      <c r="F10" s="32"/>
      <c r="G10" s="32"/>
      <c r="H10" s="32"/>
      <c r="I10" s="32"/>
      <c r="J10" s="32"/>
      <c r="K10" s="35"/>
    </row>
    <row r="11" spans="2:11" s="1" customFormat="1" ht="14.25" customHeight="1">
      <c r="B11" s="31"/>
      <c r="C11" s="32"/>
      <c r="D11" s="29" t="s">
        <v>103</v>
      </c>
      <c r="E11" s="32"/>
      <c r="F11" s="27" t="s">
        <v>90</v>
      </c>
      <c r="G11" s="32"/>
      <c r="H11" s="32"/>
      <c r="I11" s="29" t="s">
        <v>104</v>
      </c>
      <c r="J11" s="27" t="s">
        <v>90</v>
      </c>
      <c r="K11" s="35"/>
    </row>
    <row r="12" spans="2:11" s="1" customFormat="1" ht="14.25" customHeight="1">
      <c r="B12" s="31"/>
      <c r="C12" s="32"/>
      <c r="D12" s="29" t="s">
        <v>105</v>
      </c>
      <c r="E12" s="32"/>
      <c r="F12" s="27" t="s">
        <v>1328</v>
      </c>
      <c r="G12" s="32"/>
      <c r="H12" s="32"/>
      <c r="I12" s="29" t="s">
        <v>107</v>
      </c>
      <c r="J12" s="84">
        <f>'Rekapitulace stavby'!AN8</f>
        <v>42555</v>
      </c>
      <c r="K12" s="35"/>
    </row>
    <row r="13" spans="2:11" s="1" customFormat="1" ht="10.5" customHeight="1">
      <c r="B13" s="31"/>
      <c r="C13" s="32"/>
      <c r="D13" s="32"/>
      <c r="E13" s="32"/>
      <c r="F13" s="32"/>
      <c r="G13" s="32"/>
      <c r="H13" s="32"/>
      <c r="I13" s="32"/>
      <c r="J13" s="32"/>
      <c r="K13" s="35"/>
    </row>
    <row r="14" spans="2:11" s="1" customFormat="1" ht="14.25" customHeight="1">
      <c r="B14" s="31"/>
      <c r="C14" s="32"/>
      <c r="D14" s="29" t="s">
        <v>108</v>
      </c>
      <c r="E14" s="32"/>
      <c r="F14" s="32" t="s">
        <v>1323</v>
      </c>
      <c r="G14" s="32"/>
      <c r="H14" s="32"/>
      <c r="I14" s="29" t="s">
        <v>109</v>
      </c>
      <c r="J14" s="27" t="s">
        <v>90</v>
      </c>
      <c r="K14" s="35"/>
    </row>
    <row r="15" spans="2:11" s="1" customFormat="1" ht="18" customHeight="1">
      <c r="B15" s="31"/>
      <c r="C15" s="32"/>
      <c r="D15" s="32"/>
      <c r="E15" s="27"/>
      <c r="F15" s="32"/>
      <c r="G15" s="32"/>
      <c r="H15" s="32"/>
      <c r="I15" s="29" t="s">
        <v>110</v>
      </c>
      <c r="J15" s="27" t="s">
        <v>90</v>
      </c>
      <c r="K15" s="35"/>
    </row>
    <row r="16" spans="2:11" s="1" customFormat="1" ht="6.75" customHeight="1">
      <c r="B16" s="31"/>
      <c r="C16" s="32"/>
      <c r="D16" s="32"/>
      <c r="E16" s="32"/>
      <c r="F16" s="32"/>
      <c r="G16" s="32"/>
      <c r="H16" s="32"/>
      <c r="I16" s="32"/>
      <c r="J16" s="32"/>
      <c r="K16" s="35"/>
    </row>
    <row r="17" spans="2:11" s="1" customFormat="1" ht="14.25" customHeight="1">
      <c r="B17" s="31"/>
      <c r="C17" s="32"/>
      <c r="D17" s="29" t="s">
        <v>111</v>
      </c>
      <c r="E17" s="32"/>
      <c r="F17" s="32"/>
      <c r="G17" s="32"/>
      <c r="H17" s="32"/>
      <c r="I17" s="29" t="s">
        <v>109</v>
      </c>
      <c r="J17" s="27" t="s">
        <v>90</v>
      </c>
      <c r="K17" s="35"/>
    </row>
    <row r="18" spans="2:11" s="1" customFormat="1" ht="18" customHeight="1">
      <c r="B18" s="31"/>
      <c r="C18" s="32"/>
      <c r="D18" s="32"/>
      <c r="E18" s="27" t="s">
        <v>112</v>
      </c>
      <c r="F18" s="32"/>
      <c r="G18" s="32"/>
      <c r="H18" s="32"/>
      <c r="I18" s="29" t="s">
        <v>110</v>
      </c>
      <c r="J18" s="27" t="s">
        <v>90</v>
      </c>
      <c r="K18" s="35"/>
    </row>
    <row r="19" spans="2:11" s="1" customFormat="1" ht="6.75" customHeight="1">
      <c r="B19" s="31"/>
      <c r="C19" s="32"/>
      <c r="D19" s="32"/>
      <c r="E19" s="32"/>
      <c r="F19" s="32"/>
      <c r="G19" s="32"/>
      <c r="H19" s="32"/>
      <c r="I19" s="32"/>
      <c r="J19" s="32"/>
      <c r="K19" s="35"/>
    </row>
    <row r="20" spans="2:11" s="1" customFormat="1" ht="14.25" customHeight="1">
      <c r="B20" s="31"/>
      <c r="C20" s="32"/>
      <c r="D20" s="29" t="s">
        <v>113</v>
      </c>
      <c r="E20" s="32"/>
      <c r="F20" s="32"/>
      <c r="G20" s="32"/>
      <c r="H20" s="32"/>
      <c r="I20" s="29" t="s">
        <v>109</v>
      </c>
      <c r="J20" s="27" t="s">
        <v>90</v>
      </c>
      <c r="K20" s="35"/>
    </row>
    <row r="21" spans="2:11" s="1" customFormat="1" ht="18" customHeight="1">
      <c r="B21" s="31"/>
      <c r="C21" s="32"/>
      <c r="D21" s="32"/>
      <c r="E21" s="27" t="s">
        <v>114</v>
      </c>
      <c r="F21" s="32"/>
      <c r="G21" s="32"/>
      <c r="H21" s="32"/>
      <c r="I21" s="29" t="s">
        <v>110</v>
      </c>
      <c r="J21" s="27" t="s">
        <v>90</v>
      </c>
      <c r="K21" s="35"/>
    </row>
    <row r="22" spans="2:11" s="1" customFormat="1" ht="6.75" customHeight="1">
      <c r="B22" s="31"/>
      <c r="C22" s="32"/>
      <c r="D22" s="32"/>
      <c r="E22" s="32"/>
      <c r="F22" s="32"/>
      <c r="G22" s="32"/>
      <c r="H22" s="32"/>
      <c r="I22" s="32"/>
      <c r="J22" s="32"/>
      <c r="K22" s="35"/>
    </row>
    <row r="23" spans="2:11" s="1" customFormat="1" ht="14.25" customHeight="1">
      <c r="B23" s="31"/>
      <c r="C23" s="32"/>
      <c r="D23" s="29" t="s">
        <v>116</v>
      </c>
      <c r="E23" s="32"/>
      <c r="F23" s="32"/>
      <c r="G23" s="32"/>
      <c r="H23" s="32"/>
      <c r="I23" s="32"/>
      <c r="J23" s="32"/>
      <c r="K23" s="35"/>
    </row>
    <row r="24" spans="2:11" s="6" customFormat="1" ht="77.25" customHeight="1">
      <c r="B24" s="85"/>
      <c r="C24" s="86"/>
      <c r="D24" s="86"/>
      <c r="E24" s="538" t="s">
        <v>117</v>
      </c>
      <c r="F24" s="567"/>
      <c r="G24" s="567"/>
      <c r="H24" s="567"/>
      <c r="I24" s="86"/>
      <c r="J24" s="86"/>
      <c r="K24" s="87"/>
    </row>
    <row r="25" spans="2:11" s="1" customFormat="1" ht="6.75" customHeight="1">
      <c r="B25" s="31"/>
      <c r="C25" s="32"/>
      <c r="D25" s="32"/>
      <c r="E25" s="32"/>
      <c r="F25" s="32"/>
      <c r="G25" s="32"/>
      <c r="H25" s="32"/>
      <c r="I25" s="32"/>
      <c r="J25" s="32"/>
      <c r="K25" s="35"/>
    </row>
    <row r="26" spans="2:11" s="1" customFormat="1" ht="6.75" customHeight="1">
      <c r="B26" s="31"/>
      <c r="C26" s="32"/>
      <c r="D26" s="57"/>
      <c r="E26" s="57"/>
      <c r="F26" s="57"/>
      <c r="G26" s="57"/>
      <c r="H26" s="57"/>
      <c r="I26" s="57"/>
      <c r="J26" s="57"/>
      <c r="K26" s="88"/>
    </row>
    <row r="27" spans="2:11" s="1" customFormat="1" ht="24.75" customHeight="1">
      <c r="B27" s="31"/>
      <c r="C27" s="32"/>
      <c r="D27" s="367" t="s">
        <v>118</v>
      </c>
      <c r="E27" s="365"/>
      <c r="F27" s="365"/>
      <c r="G27" s="365"/>
      <c r="H27" s="365"/>
      <c r="I27" s="365"/>
      <c r="J27" s="368">
        <f>ROUND(J79,2)</f>
        <v>0</v>
      </c>
      <c r="K27" s="35"/>
    </row>
    <row r="28" spans="2:11" s="1" customFormat="1" ht="6.75" customHeight="1">
      <c r="B28" s="31"/>
      <c r="C28" s="32"/>
      <c r="D28" s="57"/>
      <c r="E28" s="57"/>
      <c r="F28" s="57"/>
      <c r="G28" s="57"/>
      <c r="H28" s="57"/>
      <c r="I28" s="57"/>
      <c r="J28" s="57"/>
      <c r="K28" s="88"/>
    </row>
    <row r="29" spans="2:11" s="1" customFormat="1" ht="14.25" customHeight="1">
      <c r="B29" s="31"/>
      <c r="C29" s="32"/>
      <c r="D29" s="32"/>
      <c r="E29" s="32"/>
      <c r="F29" s="36" t="s">
        <v>120</v>
      </c>
      <c r="G29" s="32"/>
      <c r="H29" s="32"/>
      <c r="I29" s="36" t="s">
        <v>119</v>
      </c>
      <c r="J29" s="36" t="s">
        <v>121</v>
      </c>
      <c r="K29" s="35"/>
    </row>
    <row r="30" spans="2:11" s="1" customFormat="1" ht="14.25" customHeight="1">
      <c r="B30" s="31"/>
      <c r="C30" s="32"/>
      <c r="D30" s="39" t="s">
        <v>122</v>
      </c>
      <c r="E30" s="39" t="s">
        <v>123</v>
      </c>
      <c r="F30" s="90">
        <f>ROUND(SUM(BE79:BE95),2)</f>
        <v>0</v>
      </c>
      <c r="G30" s="32"/>
      <c r="H30" s="32"/>
      <c r="I30" s="91">
        <v>0.21</v>
      </c>
      <c r="J30" s="90">
        <f>ROUND(ROUND((SUM(BE79:BE95)),2)*I30,2)</f>
        <v>0</v>
      </c>
      <c r="K30" s="35"/>
    </row>
    <row r="31" spans="2:11" s="1" customFormat="1" ht="14.25" customHeight="1">
      <c r="B31" s="31"/>
      <c r="C31" s="32"/>
      <c r="D31" s="32"/>
      <c r="E31" s="39" t="s">
        <v>124</v>
      </c>
      <c r="F31" s="90">
        <f>ROUND(SUM(BF79:BF95),2)</f>
        <v>0</v>
      </c>
      <c r="G31" s="32"/>
      <c r="H31" s="32"/>
      <c r="I31" s="91">
        <v>0.15</v>
      </c>
      <c r="J31" s="90">
        <f>ROUND(ROUND((SUM(BF79:BF95)),2)*I31,2)</f>
        <v>0</v>
      </c>
      <c r="K31" s="35"/>
    </row>
    <row r="32" spans="2:11" s="1" customFormat="1" ht="14.25" customHeight="1" hidden="1">
      <c r="B32" s="31"/>
      <c r="C32" s="32"/>
      <c r="D32" s="32"/>
      <c r="E32" s="39" t="s">
        <v>125</v>
      </c>
      <c r="F32" s="90">
        <f>ROUND(SUM(BG79:BG95),2)</f>
        <v>0</v>
      </c>
      <c r="G32" s="32"/>
      <c r="H32" s="32"/>
      <c r="I32" s="91">
        <v>0.21</v>
      </c>
      <c r="J32" s="90">
        <v>0</v>
      </c>
      <c r="K32" s="35"/>
    </row>
    <row r="33" spans="2:11" s="1" customFormat="1" ht="14.25" customHeight="1" hidden="1">
      <c r="B33" s="31"/>
      <c r="C33" s="32"/>
      <c r="D33" s="32"/>
      <c r="E33" s="39" t="s">
        <v>126</v>
      </c>
      <c r="F33" s="90">
        <f>ROUND(SUM(BH79:BH95),2)</f>
        <v>0</v>
      </c>
      <c r="G33" s="32"/>
      <c r="H33" s="32"/>
      <c r="I33" s="91">
        <v>0.15</v>
      </c>
      <c r="J33" s="90">
        <v>0</v>
      </c>
      <c r="K33" s="35"/>
    </row>
    <row r="34" spans="2:11" s="1" customFormat="1" ht="14.25" customHeight="1" hidden="1">
      <c r="B34" s="31"/>
      <c r="C34" s="32"/>
      <c r="D34" s="32"/>
      <c r="E34" s="39" t="s">
        <v>127</v>
      </c>
      <c r="F34" s="90">
        <f>ROUND(SUM(BI79:BI95),2)</f>
        <v>0</v>
      </c>
      <c r="G34" s="32"/>
      <c r="H34" s="32"/>
      <c r="I34" s="91">
        <v>0</v>
      </c>
      <c r="J34" s="90">
        <v>0</v>
      </c>
      <c r="K34" s="35"/>
    </row>
    <row r="35" spans="2:11" s="1" customFormat="1" ht="6.75" customHeight="1">
      <c r="B35" s="31"/>
      <c r="C35" s="32"/>
      <c r="D35" s="32"/>
      <c r="E35" s="32"/>
      <c r="F35" s="32"/>
      <c r="G35" s="32"/>
      <c r="H35" s="32"/>
      <c r="I35" s="32"/>
      <c r="J35" s="32"/>
      <c r="K35" s="35"/>
    </row>
    <row r="36" spans="2:11" s="1" customFormat="1" ht="24.75" customHeight="1">
      <c r="B36" s="31"/>
      <c r="C36" s="41"/>
      <c r="D36" s="42" t="s">
        <v>128</v>
      </c>
      <c r="E36" s="43"/>
      <c r="F36" s="43"/>
      <c r="G36" s="92" t="s">
        <v>129</v>
      </c>
      <c r="H36" s="44" t="s">
        <v>130</v>
      </c>
      <c r="I36" s="43"/>
      <c r="J36" s="93">
        <f>SUM(J27:J34)</f>
        <v>0</v>
      </c>
      <c r="K36" s="512"/>
    </row>
    <row r="37" spans="2:11" s="1" customFormat="1" ht="14.25" customHeight="1">
      <c r="B37" s="46"/>
      <c r="C37" s="47"/>
      <c r="D37" s="47"/>
      <c r="E37" s="47"/>
      <c r="F37" s="47"/>
      <c r="G37" s="47"/>
      <c r="H37" s="47"/>
      <c r="I37" s="47"/>
      <c r="J37" s="47"/>
      <c r="K37" s="48"/>
    </row>
    <row r="41" spans="2:11" s="1" customFormat="1" ht="6.75" customHeight="1">
      <c r="B41" s="49"/>
      <c r="C41" s="50"/>
      <c r="D41" s="50"/>
      <c r="E41" s="50"/>
      <c r="F41" s="50"/>
      <c r="G41" s="50"/>
      <c r="H41" s="50"/>
      <c r="I41" s="50"/>
      <c r="J41" s="50"/>
      <c r="K41" s="95"/>
    </row>
    <row r="42" spans="2:11" s="1" customFormat="1" ht="36.75" customHeight="1">
      <c r="B42" s="31"/>
      <c r="C42" s="23" t="s">
        <v>170</v>
      </c>
      <c r="D42" s="32"/>
      <c r="E42" s="32"/>
      <c r="F42" s="32"/>
      <c r="G42" s="32"/>
      <c r="H42" s="32"/>
      <c r="I42" s="32"/>
      <c r="J42" s="32"/>
      <c r="K42" s="35"/>
    </row>
    <row r="43" spans="2:11" s="1" customFormat="1" ht="6.75" customHeight="1">
      <c r="B43" s="31"/>
      <c r="C43" s="32"/>
      <c r="D43" s="32"/>
      <c r="E43" s="32"/>
      <c r="F43" s="32"/>
      <c r="G43" s="32"/>
      <c r="H43" s="32"/>
      <c r="I43" s="32"/>
      <c r="J43" s="32"/>
      <c r="K43" s="35"/>
    </row>
    <row r="44" spans="2:11" s="1" customFormat="1" ht="14.25" customHeight="1">
      <c r="B44" s="31"/>
      <c r="C44" s="29" t="s">
        <v>102</v>
      </c>
      <c r="D44" s="32"/>
      <c r="E44" s="32"/>
      <c r="F44" s="32"/>
      <c r="G44" s="32"/>
      <c r="H44" s="32"/>
      <c r="I44" s="32"/>
      <c r="J44" s="32"/>
      <c r="K44" s="35"/>
    </row>
    <row r="45" spans="2:11" s="1" customFormat="1" ht="22.5" customHeight="1">
      <c r="B45" s="31"/>
      <c r="C45" s="32"/>
      <c r="D45" s="32"/>
      <c r="E45" s="580" t="str">
        <f>E7</f>
        <v>Snížení energetické náročnosti budov na ulici Fráni Šrámka 2457/28, 2458/30 a 2459/32 v Ostravě - Mariánských Horách</v>
      </c>
      <c r="F45" s="544"/>
      <c r="G45" s="544"/>
      <c r="H45" s="544"/>
      <c r="I45" s="32"/>
      <c r="J45" s="32"/>
      <c r="K45" s="35"/>
    </row>
    <row r="46" spans="2:11" s="1" customFormat="1" ht="14.25" customHeight="1">
      <c r="B46" s="31"/>
      <c r="C46" s="29" t="s">
        <v>169</v>
      </c>
      <c r="D46" s="32"/>
      <c r="E46" s="32"/>
      <c r="F46" s="32"/>
      <c r="G46" s="32"/>
      <c r="H46" s="32"/>
      <c r="I46" s="32"/>
      <c r="J46" s="32"/>
      <c r="K46" s="35"/>
    </row>
    <row r="47" spans="2:11" s="1" customFormat="1" ht="23.25" customHeight="1">
      <c r="B47" s="31"/>
      <c r="C47" s="32"/>
      <c r="D47" s="32"/>
      <c r="E47" s="570" t="str">
        <f>E9</f>
        <v>D.1.1.3 - Architektonicko stavební řešení - nezpůsobilé výdaje 2.část</v>
      </c>
      <c r="F47" s="544"/>
      <c r="G47" s="544"/>
      <c r="H47" s="544"/>
      <c r="I47" s="32"/>
      <c r="J47" s="32"/>
      <c r="K47" s="35"/>
    </row>
    <row r="48" spans="2:11" s="1" customFormat="1" ht="6.75" customHeight="1">
      <c r="B48" s="31"/>
      <c r="C48" s="32"/>
      <c r="D48" s="32"/>
      <c r="E48" s="32"/>
      <c r="F48" s="32"/>
      <c r="G48" s="32"/>
      <c r="H48" s="32"/>
      <c r="I48" s="32"/>
      <c r="J48" s="32"/>
      <c r="K48" s="35"/>
    </row>
    <row r="49" spans="2:11" s="1" customFormat="1" ht="18" customHeight="1">
      <c r="B49" s="31"/>
      <c r="C49" s="29" t="s">
        <v>105</v>
      </c>
      <c r="D49" s="32"/>
      <c r="E49" s="32"/>
      <c r="F49" s="27" t="str">
        <f>F12</f>
        <v> Fráni Šrámka 2457/28, 2458/30, 2459/32, Ostrava - Mariánské Hory</v>
      </c>
      <c r="G49" s="32"/>
      <c r="H49" s="32"/>
      <c r="I49" s="29" t="s">
        <v>107</v>
      </c>
      <c r="J49" s="84">
        <f>IF(J12="","",J12)</f>
        <v>42555</v>
      </c>
      <c r="K49" s="35"/>
    </row>
    <row r="50" spans="2:11" s="1" customFormat="1" ht="6.75" customHeight="1">
      <c r="B50" s="31"/>
      <c r="C50" s="32"/>
      <c r="D50" s="32"/>
      <c r="E50" s="32"/>
      <c r="F50" s="32"/>
      <c r="G50" s="32"/>
      <c r="H50" s="32"/>
      <c r="I50" s="32"/>
      <c r="J50" s="32"/>
      <c r="K50" s="35"/>
    </row>
    <row r="51" spans="2:11" s="1" customFormat="1" ht="15">
      <c r="B51" s="31"/>
      <c r="C51" s="29" t="s">
        <v>108</v>
      </c>
      <c r="D51" s="32"/>
      <c r="E51" s="32"/>
      <c r="F51" s="27" t="s">
        <v>1323</v>
      </c>
      <c r="G51" s="32"/>
      <c r="H51" s="32"/>
      <c r="I51" s="29" t="s">
        <v>113</v>
      </c>
      <c r="J51" s="27" t="str">
        <f>E21</f>
        <v>POEL spol s.r.o</v>
      </c>
      <c r="K51" s="35"/>
    </row>
    <row r="52" spans="2:11" s="1" customFormat="1" ht="14.25" customHeight="1">
      <c r="B52" s="31"/>
      <c r="C52" s="29" t="s">
        <v>111</v>
      </c>
      <c r="D52" s="32"/>
      <c r="E52" s="32"/>
      <c r="F52" s="27" t="str">
        <f>IF(E18="","",E18)</f>
        <v>Na základě výběrového řízení</v>
      </c>
      <c r="G52" s="32"/>
      <c r="H52" s="32"/>
      <c r="I52" s="32"/>
      <c r="J52" s="32"/>
      <c r="K52" s="35"/>
    </row>
    <row r="53" spans="2:11" s="1" customFormat="1" ht="9.75" customHeight="1">
      <c r="B53" s="31"/>
      <c r="C53" s="32"/>
      <c r="D53" s="32"/>
      <c r="E53" s="32"/>
      <c r="F53" s="32"/>
      <c r="G53" s="32"/>
      <c r="H53" s="32"/>
      <c r="I53" s="32"/>
      <c r="J53" s="32"/>
      <c r="K53" s="35"/>
    </row>
    <row r="54" spans="2:11" s="1" customFormat="1" ht="29.25" customHeight="1">
      <c r="B54" s="31"/>
      <c r="C54" s="96" t="s">
        <v>171</v>
      </c>
      <c r="D54" s="41"/>
      <c r="E54" s="41"/>
      <c r="F54" s="41"/>
      <c r="G54" s="41"/>
      <c r="H54" s="41"/>
      <c r="I54" s="41"/>
      <c r="J54" s="97" t="s">
        <v>172</v>
      </c>
      <c r="K54" s="45"/>
    </row>
    <row r="55" spans="2:11" s="1" customFormat="1" ht="9.75" customHeight="1">
      <c r="B55" s="31"/>
      <c r="C55" s="32"/>
      <c r="D55" s="32"/>
      <c r="E55" s="32"/>
      <c r="F55" s="32"/>
      <c r="G55" s="32"/>
      <c r="H55" s="32"/>
      <c r="I55" s="32"/>
      <c r="J55" s="32"/>
      <c r="K55" s="35"/>
    </row>
    <row r="56" spans="2:47" s="1" customFormat="1" ht="29.25" customHeight="1">
      <c r="B56" s="31"/>
      <c r="C56" s="98" t="s">
        <v>173</v>
      </c>
      <c r="D56" s="32"/>
      <c r="E56" s="32"/>
      <c r="F56" s="32"/>
      <c r="G56" s="32"/>
      <c r="H56" s="32"/>
      <c r="I56" s="32"/>
      <c r="J56" s="89">
        <f>J79</f>
        <v>0</v>
      </c>
      <c r="K56" s="35"/>
      <c r="AU56" s="17" t="s">
        <v>174</v>
      </c>
    </row>
    <row r="57" spans="2:11" s="7" customFormat="1" ht="24.75" customHeight="1">
      <c r="B57" s="99"/>
      <c r="C57" s="100"/>
      <c r="D57" s="101" t="s">
        <v>903</v>
      </c>
      <c r="E57" s="102"/>
      <c r="F57" s="102"/>
      <c r="G57" s="102"/>
      <c r="H57" s="102"/>
      <c r="I57" s="102"/>
      <c r="J57" s="103">
        <f>J80</f>
        <v>0</v>
      </c>
      <c r="K57" s="104"/>
    </row>
    <row r="58" spans="2:11" s="7" customFormat="1" ht="24.75" customHeight="1">
      <c r="B58" s="99"/>
      <c r="C58" s="100"/>
      <c r="D58" s="101" t="s">
        <v>904</v>
      </c>
      <c r="E58" s="102"/>
      <c r="F58" s="102"/>
      <c r="G58" s="102"/>
      <c r="H58" s="102"/>
      <c r="I58" s="102"/>
      <c r="J58" s="103">
        <f>J87</f>
        <v>0</v>
      </c>
      <c r="K58" s="104"/>
    </row>
    <row r="59" spans="2:11" s="7" customFormat="1" ht="24.75" customHeight="1">
      <c r="B59" s="99"/>
      <c r="C59" s="100"/>
      <c r="D59" s="101" t="s">
        <v>905</v>
      </c>
      <c r="E59" s="102"/>
      <c r="F59" s="102"/>
      <c r="G59" s="102"/>
      <c r="H59" s="102"/>
      <c r="I59" s="102"/>
      <c r="J59" s="103">
        <f>J92</f>
        <v>0</v>
      </c>
      <c r="K59" s="104"/>
    </row>
    <row r="60" spans="2:11" s="1" customFormat="1" ht="21.75" customHeight="1">
      <c r="B60" s="31"/>
      <c r="C60" s="32"/>
      <c r="D60" s="32"/>
      <c r="E60" s="32"/>
      <c r="F60" s="32"/>
      <c r="G60" s="32"/>
      <c r="H60" s="32"/>
      <c r="I60" s="32"/>
      <c r="J60" s="32"/>
      <c r="K60" s="35"/>
    </row>
    <row r="61" spans="2:11" s="1" customFormat="1" ht="6.75" customHeight="1">
      <c r="B61" s="46"/>
      <c r="C61" s="47"/>
      <c r="D61" s="47"/>
      <c r="E61" s="47"/>
      <c r="F61" s="47"/>
      <c r="G61" s="47"/>
      <c r="H61" s="47"/>
      <c r="I61" s="47"/>
      <c r="J61" s="47"/>
      <c r="K61" s="48"/>
    </row>
    <row r="65" spans="2:12" s="1" customFormat="1" ht="6.75" customHeight="1"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31"/>
    </row>
    <row r="66" spans="2:12" s="1" customFormat="1" ht="36.75" customHeight="1">
      <c r="B66" s="31"/>
      <c r="C66" s="51" t="s">
        <v>178</v>
      </c>
      <c r="L66" s="31"/>
    </row>
    <row r="67" spans="2:12" s="1" customFormat="1" ht="6.75" customHeight="1">
      <c r="B67" s="31"/>
      <c r="L67" s="31"/>
    </row>
    <row r="68" spans="2:12" s="1" customFormat="1" ht="14.25" customHeight="1">
      <c r="B68" s="31"/>
      <c r="C68" s="53" t="s">
        <v>102</v>
      </c>
      <c r="L68" s="31"/>
    </row>
    <row r="69" spans="2:12" s="1" customFormat="1" ht="22.5" customHeight="1">
      <c r="B69" s="31"/>
      <c r="E69" s="571" t="str">
        <f>E7</f>
        <v>Snížení energetické náročnosti budov na ulici Fráni Šrámka 2457/28, 2458/30 a 2459/32 v Ostravě - Mariánských Horách</v>
      </c>
      <c r="F69" s="555"/>
      <c r="G69" s="555"/>
      <c r="H69" s="555"/>
      <c r="L69" s="31"/>
    </row>
    <row r="70" spans="2:12" s="1" customFormat="1" ht="14.25" customHeight="1">
      <c r="B70" s="31"/>
      <c r="C70" s="53" t="s">
        <v>169</v>
      </c>
      <c r="L70" s="31"/>
    </row>
    <row r="71" spans="2:12" s="1" customFormat="1" ht="23.25" customHeight="1">
      <c r="B71" s="31"/>
      <c r="E71" s="545" t="str">
        <f>E9</f>
        <v>D.1.1.3 - Architektonicko stavební řešení - nezpůsobilé výdaje 2.část</v>
      </c>
      <c r="F71" s="555"/>
      <c r="G71" s="555"/>
      <c r="H71" s="555"/>
      <c r="L71" s="31"/>
    </row>
    <row r="72" spans="2:12" s="1" customFormat="1" ht="6.75" customHeight="1">
      <c r="B72" s="31"/>
      <c r="L72" s="31"/>
    </row>
    <row r="73" spans="2:12" s="1" customFormat="1" ht="18" customHeight="1">
      <c r="B73" s="31"/>
      <c r="C73" s="53" t="s">
        <v>105</v>
      </c>
      <c r="F73" s="111" t="str">
        <f>F12</f>
        <v> Fráni Šrámka 2457/28, 2458/30, 2459/32, Ostrava - Mariánské Hory</v>
      </c>
      <c r="I73" s="53" t="s">
        <v>107</v>
      </c>
      <c r="J73" s="56">
        <f>IF(J12="","",J12)</f>
        <v>42555</v>
      </c>
      <c r="L73" s="31"/>
    </row>
    <row r="74" spans="2:12" s="1" customFormat="1" ht="6.75" customHeight="1">
      <c r="B74" s="31"/>
      <c r="L74" s="31"/>
    </row>
    <row r="75" spans="2:12" s="1" customFormat="1" ht="15">
      <c r="B75" s="31"/>
      <c r="C75" s="53" t="s">
        <v>108</v>
      </c>
      <c r="F75" s="111">
        <f>E15</f>
        <v>0</v>
      </c>
      <c r="I75" s="53" t="s">
        <v>113</v>
      </c>
      <c r="J75" s="111" t="str">
        <f>E21</f>
        <v>POEL spol s.r.o</v>
      </c>
      <c r="L75" s="31"/>
    </row>
    <row r="76" spans="2:12" s="1" customFormat="1" ht="14.25" customHeight="1">
      <c r="B76" s="31"/>
      <c r="C76" s="53" t="s">
        <v>111</v>
      </c>
      <c r="F76" s="111" t="str">
        <f>IF(E18="","",E18)</f>
        <v>Na základě výběrového řízení</v>
      </c>
      <c r="L76" s="31"/>
    </row>
    <row r="77" spans="2:12" s="1" customFormat="1" ht="9.75" customHeight="1">
      <c r="B77" s="31"/>
      <c r="L77" s="31"/>
    </row>
    <row r="78" spans="2:20" s="9" customFormat="1" ht="29.25" customHeight="1">
      <c r="B78" s="112"/>
      <c r="C78" s="113" t="s">
        <v>179</v>
      </c>
      <c r="D78" s="114" t="s">
        <v>137</v>
      </c>
      <c r="E78" s="114" t="s">
        <v>133</v>
      </c>
      <c r="F78" s="114" t="s">
        <v>180</v>
      </c>
      <c r="G78" s="114" t="s">
        <v>181</v>
      </c>
      <c r="H78" s="114" t="s">
        <v>182</v>
      </c>
      <c r="I78" s="115" t="s">
        <v>183</v>
      </c>
      <c r="J78" s="114" t="s">
        <v>172</v>
      </c>
      <c r="K78" s="116" t="s">
        <v>184</v>
      </c>
      <c r="L78" s="112"/>
      <c r="M78" s="62" t="s">
        <v>185</v>
      </c>
      <c r="N78" s="63" t="s">
        <v>122</v>
      </c>
      <c r="O78" s="63" t="s">
        <v>186</v>
      </c>
      <c r="P78" s="63" t="s">
        <v>187</v>
      </c>
      <c r="Q78" s="63" t="s">
        <v>188</v>
      </c>
      <c r="R78" s="63" t="s">
        <v>189</v>
      </c>
      <c r="S78" s="63" t="s">
        <v>190</v>
      </c>
      <c r="T78" s="64" t="s">
        <v>191</v>
      </c>
    </row>
    <row r="79" spans="2:63" s="1" customFormat="1" ht="29.25" customHeight="1">
      <c r="B79" s="31"/>
      <c r="C79" s="66" t="s">
        <v>173</v>
      </c>
      <c r="J79" s="117">
        <f>BK79</f>
        <v>0</v>
      </c>
      <c r="L79" s="31"/>
      <c r="M79" s="65"/>
      <c r="N79" s="57"/>
      <c r="O79" s="57"/>
      <c r="P79" s="118">
        <f>P80+P87+P92</f>
        <v>0</v>
      </c>
      <c r="Q79" s="57"/>
      <c r="R79" s="118">
        <f>R80+R87+R92</f>
        <v>0</v>
      </c>
      <c r="S79" s="57"/>
      <c r="T79" s="119">
        <f>T80+T87+T92</f>
        <v>0</v>
      </c>
      <c r="AT79" s="17" t="s">
        <v>151</v>
      </c>
      <c r="AU79" s="17" t="s">
        <v>174</v>
      </c>
      <c r="BK79" s="121">
        <f>BK80+BK87+BK92</f>
        <v>0</v>
      </c>
    </row>
    <row r="80" spans="2:63" s="10" customFormat="1" ht="36.75" customHeight="1">
      <c r="B80" s="122"/>
      <c r="D80" s="132" t="s">
        <v>151</v>
      </c>
      <c r="E80" s="192" t="s">
        <v>906</v>
      </c>
      <c r="F80" s="192" t="s">
        <v>907</v>
      </c>
      <c r="J80" s="193">
        <f>BK80</f>
        <v>0</v>
      </c>
      <c r="L80" s="122"/>
      <c r="M80" s="126"/>
      <c r="N80" s="127"/>
      <c r="O80" s="127"/>
      <c r="P80" s="128">
        <f>SUM(P81:P86)</f>
        <v>0</v>
      </c>
      <c r="Q80" s="127"/>
      <c r="R80" s="128">
        <f>SUM(R81:R86)</f>
        <v>0</v>
      </c>
      <c r="S80" s="127"/>
      <c r="T80" s="129">
        <f>SUM(T81:T86)</f>
        <v>0</v>
      </c>
      <c r="AR80" s="123" t="s">
        <v>158</v>
      </c>
      <c r="AT80" s="130" t="s">
        <v>151</v>
      </c>
      <c r="AU80" s="130" t="s">
        <v>152</v>
      </c>
      <c r="AY80" s="123" t="s">
        <v>194</v>
      </c>
      <c r="BK80" s="131">
        <f>SUM(BK81:BK86)</f>
        <v>0</v>
      </c>
    </row>
    <row r="81" spans="2:65" s="1" customFormat="1" ht="22.5" customHeight="1">
      <c r="B81" s="135"/>
      <c r="C81" s="136" t="s">
        <v>158</v>
      </c>
      <c r="D81" s="136" t="s">
        <v>197</v>
      </c>
      <c r="E81" s="137" t="s">
        <v>908</v>
      </c>
      <c r="F81" s="138" t="s">
        <v>909</v>
      </c>
      <c r="G81" s="139" t="s">
        <v>910</v>
      </c>
      <c r="H81" s="140">
        <v>1</v>
      </c>
      <c r="I81" s="141"/>
      <c r="J81" s="141">
        <f aca="true" t="shared" si="0" ref="J81:J86">ROUND(I81*H81,2)</f>
        <v>0</v>
      </c>
      <c r="K81" s="138" t="s">
        <v>90</v>
      </c>
      <c r="L81" s="31"/>
      <c r="M81" s="142" t="s">
        <v>90</v>
      </c>
      <c r="N81" s="143" t="s">
        <v>124</v>
      </c>
      <c r="O81" s="144">
        <v>0</v>
      </c>
      <c r="P81" s="144">
        <f aca="true" t="shared" si="1" ref="P81:P86">O81*H81</f>
        <v>0</v>
      </c>
      <c r="Q81" s="144">
        <v>0</v>
      </c>
      <c r="R81" s="144">
        <f aca="true" t="shared" si="2" ref="R81:R86">Q81*H81</f>
        <v>0</v>
      </c>
      <c r="S81" s="144">
        <v>0</v>
      </c>
      <c r="T81" s="145">
        <f aca="true" t="shared" si="3" ref="T81:T86">S81*H81</f>
        <v>0</v>
      </c>
      <c r="AR81" s="17" t="s">
        <v>201</v>
      </c>
      <c r="AT81" s="17" t="s">
        <v>197</v>
      </c>
      <c r="AU81" s="17" t="s">
        <v>158</v>
      </c>
      <c r="AY81" s="17" t="s">
        <v>194</v>
      </c>
      <c r="BE81" s="146">
        <f aca="true" t="shared" si="4" ref="BE81:BE86">IF(N81="základní",J81,0)</f>
        <v>0</v>
      </c>
      <c r="BF81" s="146">
        <f aca="true" t="shared" si="5" ref="BF81:BF86">IF(N81="snížená",J81,0)</f>
        <v>0</v>
      </c>
      <c r="BG81" s="146">
        <f aca="true" t="shared" si="6" ref="BG81:BG86">IF(N81="zákl. přenesená",J81,0)</f>
        <v>0</v>
      </c>
      <c r="BH81" s="146">
        <f aca="true" t="shared" si="7" ref="BH81:BH86">IF(N81="sníž. přenesená",J81,0)</f>
        <v>0</v>
      </c>
      <c r="BI81" s="146">
        <f aca="true" t="shared" si="8" ref="BI81:BI86">IF(N81="nulová",J81,0)</f>
        <v>0</v>
      </c>
      <c r="BJ81" s="17" t="s">
        <v>202</v>
      </c>
      <c r="BK81" s="146">
        <f aca="true" t="shared" si="9" ref="BK81:BK86">ROUND(I81*H81,2)</f>
        <v>0</v>
      </c>
      <c r="BL81" s="17" t="s">
        <v>201</v>
      </c>
      <c r="BM81" s="17" t="s">
        <v>911</v>
      </c>
    </row>
    <row r="82" spans="2:65" s="1" customFormat="1" ht="22.5" customHeight="1">
      <c r="B82" s="135"/>
      <c r="C82" s="136" t="s">
        <v>202</v>
      </c>
      <c r="D82" s="136" t="s">
        <v>197</v>
      </c>
      <c r="E82" s="137" t="s">
        <v>912</v>
      </c>
      <c r="F82" s="138" t="s">
        <v>913</v>
      </c>
      <c r="G82" s="139" t="s">
        <v>459</v>
      </c>
      <c r="H82" s="140">
        <v>17</v>
      </c>
      <c r="I82" s="141"/>
      <c r="J82" s="141">
        <f t="shared" si="0"/>
        <v>0</v>
      </c>
      <c r="K82" s="138" t="s">
        <v>90</v>
      </c>
      <c r="L82" s="31"/>
      <c r="M82" s="142" t="s">
        <v>90</v>
      </c>
      <c r="N82" s="143" t="s">
        <v>124</v>
      </c>
      <c r="O82" s="144">
        <v>0</v>
      </c>
      <c r="P82" s="144">
        <f t="shared" si="1"/>
        <v>0</v>
      </c>
      <c r="Q82" s="144">
        <v>0</v>
      </c>
      <c r="R82" s="144">
        <f t="shared" si="2"/>
        <v>0</v>
      </c>
      <c r="S82" s="144">
        <v>0</v>
      </c>
      <c r="T82" s="145">
        <f t="shared" si="3"/>
        <v>0</v>
      </c>
      <c r="AR82" s="17" t="s">
        <v>201</v>
      </c>
      <c r="AT82" s="17" t="s">
        <v>197</v>
      </c>
      <c r="AU82" s="17" t="s">
        <v>158</v>
      </c>
      <c r="AY82" s="17" t="s">
        <v>194</v>
      </c>
      <c r="BE82" s="146">
        <f t="shared" si="4"/>
        <v>0</v>
      </c>
      <c r="BF82" s="146">
        <f t="shared" si="5"/>
        <v>0</v>
      </c>
      <c r="BG82" s="146">
        <f t="shared" si="6"/>
        <v>0</v>
      </c>
      <c r="BH82" s="146">
        <f t="shared" si="7"/>
        <v>0</v>
      </c>
      <c r="BI82" s="146">
        <f t="shared" si="8"/>
        <v>0</v>
      </c>
      <c r="BJ82" s="17" t="s">
        <v>202</v>
      </c>
      <c r="BK82" s="146">
        <f t="shared" si="9"/>
        <v>0</v>
      </c>
      <c r="BL82" s="17" t="s">
        <v>201</v>
      </c>
      <c r="BM82" s="17" t="s">
        <v>914</v>
      </c>
    </row>
    <row r="83" spans="2:65" s="1" customFormat="1" ht="22.5" customHeight="1">
      <c r="B83" s="135"/>
      <c r="C83" s="136" t="s">
        <v>221</v>
      </c>
      <c r="D83" s="136" t="s">
        <v>197</v>
      </c>
      <c r="E83" s="137" t="s">
        <v>915</v>
      </c>
      <c r="F83" s="138" t="s">
        <v>916</v>
      </c>
      <c r="G83" s="139" t="s">
        <v>459</v>
      </c>
      <c r="H83" s="140">
        <v>12</v>
      </c>
      <c r="I83" s="141"/>
      <c r="J83" s="141">
        <f t="shared" si="0"/>
        <v>0</v>
      </c>
      <c r="K83" s="138" t="s">
        <v>90</v>
      </c>
      <c r="L83" s="31"/>
      <c r="M83" s="142" t="s">
        <v>90</v>
      </c>
      <c r="N83" s="143" t="s">
        <v>124</v>
      </c>
      <c r="O83" s="144">
        <v>0</v>
      </c>
      <c r="P83" s="144">
        <f t="shared" si="1"/>
        <v>0</v>
      </c>
      <c r="Q83" s="144">
        <v>0</v>
      </c>
      <c r="R83" s="144">
        <f t="shared" si="2"/>
        <v>0</v>
      </c>
      <c r="S83" s="144">
        <v>0</v>
      </c>
      <c r="T83" s="145">
        <f t="shared" si="3"/>
        <v>0</v>
      </c>
      <c r="AR83" s="17" t="s">
        <v>201</v>
      </c>
      <c r="AT83" s="17" t="s">
        <v>197</v>
      </c>
      <c r="AU83" s="17" t="s">
        <v>158</v>
      </c>
      <c r="AY83" s="17" t="s">
        <v>194</v>
      </c>
      <c r="BE83" s="146">
        <f t="shared" si="4"/>
        <v>0</v>
      </c>
      <c r="BF83" s="146">
        <f t="shared" si="5"/>
        <v>0</v>
      </c>
      <c r="BG83" s="146">
        <f t="shared" si="6"/>
        <v>0</v>
      </c>
      <c r="BH83" s="146">
        <f t="shared" si="7"/>
        <v>0</v>
      </c>
      <c r="BI83" s="146">
        <f t="shared" si="8"/>
        <v>0</v>
      </c>
      <c r="BJ83" s="17" t="s">
        <v>202</v>
      </c>
      <c r="BK83" s="146">
        <f t="shared" si="9"/>
        <v>0</v>
      </c>
      <c r="BL83" s="17" t="s">
        <v>201</v>
      </c>
      <c r="BM83" s="17" t="s">
        <v>917</v>
      </c>
    </row>
    <row r="84" spans="2:65" s="1" customFormat="1" ht="22.5" customHeight="1">
      <c r="B84" s="135"/>
      <c r="C84" s="136" t="s">
        <v>201</v>
      </c>
      <c r="D84" s="136" t="s">
        <v>197</v>
      </c>
      <c r="E84" s="137" t="s">
        <v>918</v>
      </c>
      <c r="F84" s="138" t="s">
        <v>919</v>
      </c>
      <c r="G84" s="139" t="s">
        <v>459</v>
      </c>
      <c r="H84" s="140">
        <v>4</v>
      </c>
      <c r="I84" s="141"/>
      <c r="J84" s="141">
        <f t="shared" si="0"/>
        <v>0</v>
      </c>
      <c r="K84" s="138" t="s">
        <v>90</v>
      </c>
      <c r="L84" s="31"/>
      <c r="M84" s="142" t="s">
        <v>90</v>
      </c>
      <c r="N84" s="143" t="s">
        <v>124</v>
      </c>
      <c r="O84" s="144">
        <v>0</v>
      </c>
      <c r="P84" s="144">
        <f t="shared" si="1"/>
        <v>0</v>
      </c>
      <c r="Q84" s="144">
        <v>0</v>
      </c>
      <c r="R84" s="144">
        <f t="shared" si="2"/>
        <v>0</v>
      </c>
      <c r="S84" s="144">
        <v>0</v>
      </c>
      <c r="T84" s="145">
        <f t="shared" si="3"/>
        <v>0</v>
      </c>
      <c r="AR84" s="17" t="s">
        <v>201</v>
      </c>
      <c r="AT84" s="17" t="s">
        <v>197</v>
      </c>
      <c r="AU84" s="17" t="s">
        <v>158</v>
      </c>
      <c r="AY84" s="17" t="s">
        <v>194</v>
      </c>
      <c r="BE84" s="146">
        <f t="shared" si="4"/>
        <v>0</v>
      </c>
      <c r="BF84" s="146">
        <f t="shared" si="5"/>
        <v>0</v>
      </c>
      <c r="BG84" s="146">
        <f t="shared" si="6"/>
        <v>0</v>
      </c>
      <c r="BH84" s="146">
        <f t="shared" si="7"/>
        <v>0</v>
      </c>
      <c r="BI84" s="146">
        <f t="shared" si="8"/>
        <v>0</v>
      </c>
      <c r="BJ84" s="17" t="s">
        <v>202</v>
      </c>
      <c r="BK84" s="146">
        <f t="shared" si="9"/>
        <v>0</v>
      </c>
      <c r="BL84" s="17" t="s">
        <v>201</v>
      </c>
      <c r="BM84" s="17" t="s">
        <v>920</v>
      </c>
    </row>
    <row r="85" spans="2:65" s="1" customFormat="1" ht="31.5" customHeight="1">
      <c r="B85" s="135"/>
      <c r="C85" s="136" t="s">
        <v>193</v>
      </c>
      <c r="D85" s="136" t="s">
        <v>197</v>
      </c>
      <c r="E85" s="137" t="s">
        <v>921</v>
      </c>
      <c r="F85" s="138" t="s">
        <v>922</v>
      </c>
      <c r="G85" s="139" t="s">
        <v>910</v>
      </c>
      <c r="H85" s="140">
        <v>1</v>
      </c>
      <c r="I85" s="141"/>
      <c r="J85" s="141">
        <f t="shared" si="0"/>
        <v>0</v>
      </c>
      <c r="K85" s="138" t="s">
        <v>90</v>
      </c>
      <c r="L85" s="31"/>
      <c r="M85" s="142" t="s">
        <v>90</v>
      </c>
      <c r="N85" s="143" t="s">
        <v>124</v>
      </c>
      <c r="O85" s="144">
        <v>0</v>
      </c>
      <c r="P85" s="144">
        <f t="shared" si="1"/>
        <v>0</v>
      </c>
      <c r="Q85" s="144">
        <v>0</v>
      </c>
      <c r="R85" s="144">
        <f t="shared" si="2"/>
        <v>0</v>
      </c>
      <c r="S85" s="144">
        <v>0</v>
      </c>
      <c r="T85" s="145">
        <f t="shared" si="3"/>
        <v>0</v>
      </c>
      <c r="AR85" s="17" t="s">
        <v>201</v>
      </c>
      <c r="AT85" s="17" t="s">
        <v>197</v>
      </c>
      <c r="AU85" s="17" t="s">
        <v>158</v>
      </c>
      <c r="AY85" s="17" t="s">
        <v>194</v>
      </c>
      <c r="BE85" s="146">
        <f t="shared" si="4"/>
        <v>0</v>
      </c>
      <c r="BF85" s="146">
        <f t="shared" si="5"/>
        <v>0</v>
      </c>
      <c r="BG85" s="146">
        <f t="shared" si="6"/>
        <v>0</v>
      </c>
      <c r="BH85" s="146">
        <f t="shared" si="7"/>
        <v>0</v>
      </c>
      <c r="BI85" s="146">
        <f t="shared" si="8"/>
        <v>0</v>
      </c>
      <c r="BJ85" s="17" t="s">
        <v>202</v>
      </c>
      <c r="BK85" s="146">
        <f t="shared" si="9"/>
        <v>0</v>
      </c>
      <c r="BL85" s="17" t="s">
        <v>201</v>
      </c>
      <c r="BM85" s="17" t="s">
        <v>923</v>
      </c>
    </row>
    <row r="86" spans="2:65" s="1" customFormat="1" ht="31.5" customHeight="1">
      <c r="B86" s="135"/>
      <c r="C86" s="136" t="s">
        <v>236</v>
      </c>
      <c r="D86" s="136" t="s">
        <v>197</v>
      </c>
      <c r="E86" s="137" t="s">
        <v>924</v>
      </c>
      <c r="F86" s="138" t="s">
        <v>925</v>
      </c>
      <c r="G86" s="139" t="s">
        <v>459</v>
      </c>
      <c r="H86" s="140">
        <v>3</v>
      </c>
      <c r="I86" s="141"/>
      <c r="J86" s="141">
        <f t="shared" si="0"/>
        <v>0</v>
      </c>
      <c r="K86" s="138" t="s">
        <v>90</v>
      </c>
      <c r="L86" s="31"/>
      <c r="M86" s="142" t="s">
        <v>90</v>
      </c>
      <c r="N86" s="143" t="s">
        <v>124</v>
      </c>
      <c r="O86" s="144">
        <v>0</v>
      </c>
      <c r="P86" s="144">
        <f t="shared" si="1"/>
        <v>0</v>
      </c>
      <c r="Q86" s="144">
        <v>0</v>
      </c>
      <c r="R86" s="144">
        <f t="shared" si="2"/>
        <v>0</v>
      </c>
      <c r="S86" s="144">
        <v>0</v>
      </c>
      <c r="T86" s="145">
        <f t="shared" si="3"/>
        <v>0</v>
      </c>
      <c r="AR86" s="17" t="s">
        <v>201</v>
      </c>
      <c r="AT86" s="17" t="s">
        <v>197</v>
      </c>
      <c r="AU86" s="17" t="s">
        <v>158</v>
      </c>
      <c r="AY86" s="17" t="s">
        <v>194</v>
      </c>
      <c r="BE86" s="146">
        <f t="shared" si="4"/>
        <v>0</v>
      </c>
      <c r="BF86" s="146">
        <f t="shared" si="5"/>
        <v>0</v>
      </c>
      <c r="BG86" s="146">
        <f t="shared" si="6"/>
        <v>0</v>
      </c>
      <c r="BH86" s="146">
        <f t="shared" si="7"/>
        <v>0</v>
      </c>
      <c r="BI86" s="146">
        <f t="shared" si="8"/>
        <v>0</v>
      </c>
      <c r="BJ86" s="17" t="s">
        <v>202</v>
      </c>
      <c r="BK86" s="146">
        <f t="shared" si="9"/>
        <v>0</v>
      </c>
      <c r="BL86" s="17" t="s">
        <v>201</v>
      </c>
      <c r="BM86" s="17" t="s">
        <v>926</v>
      </c>
    </row>
    <row r="87" spans="2:63" s="10" customFormat="1" ht="36.75" customHeight="1">
      <c r="B87" s="122"/>
      <c r="D87" s="132" t="s">
        <v>151</v>
      </c>
      <c r="E87" s="192" t="s">
        <v>927</v>
      </c>
      <c r="F87" s="192" t="s">
        <v>928</v>
      </c>
      <c r="J87" s="193">
        <f>BK87</f>
        <v>0</v>
      </c>
      <c r="L87" s="122"/>
      <c r="M87" s="126"/>
      <c r="N87" s="127"/>
      <c r="O87" s="127"/>
      <c r="P87" s="128">
        <f>SUM(P88:P91)</f>
        <v>0</v>
      </c>
      <c r="Q87" s="127"/>
      <c r="R87" s="128">
        <f>SUM(R88:R91)</f>
        <v>0</v>
      </c>
      <c r="S87" s="127"/>
      <c r="T87" s="129">
        <f>SUM(T88:T91)</f>
        <v>0</v>
      </c>
      <c r="AR87" s="123" t="s">
        <v>158</v>
      </c>
      <c r="AT87" s="130" t="s">
        <v>151</v>
      </c>
      <c r="AU87" s="130" t="s">
        <v>152</v>
      </c>
      <c r="AY87" s="123" t="s">
        <v>194</v>
      </c>
      <c r="BK87" s="131">
        <f>SUM(BK88:BK91)</f>
        <v>0</v>
      </c>
    </row>
    <row r="88" spans="2:65" s="1" customFormat="1" ht="22.5" customHeight="1">
      <c r="B88" s="135"/>
      <c r="C88" s="136" t="s">
        <v>240</v>
      </c>
      <c r="D88" s="136" t="s">
        <v>197</v>
      </c>
      <c r="E88" s="137" t="s">
        <v>929</v>
      </c>
      <c r="F88" s="138" t="s">
        <v>930</v>
      </c>
      <c r="G88" s="139" t="s">
        <v>910</v>
      </c>
      <c r="H88" s="140">
        <v>1</v>
      </c>
      <c r="I88" s="141"/>
      <c r="J88" s="141">
        <f>ROUND(I88*H88,2)</f>
        <v>0</v>
      </c>
      <c r="K88" s="138" t="s">
        <v>90</v>
      </c>
      <c r="L88" s="31"/>
      <c r="M88" s="142" t="s">
        <v>90</v>
      </c>
      <c r="N88" s="143" t="s">
        <v>124</v>
      </c>
      <c r="O88" s="144">
        <v>0</v>
      </c>
      <c r="P88" s="144">
        <f>O88*H88</f>
        <v>0</v>
      </c>
      <c r="Q88" s="144">
        <v>0</v>
      </c>
      <c r="R88" s="144">
        <f>Q88*H88</f>
        <v>0</v>
      </c>
      <c r="S88" s="144">
        <v>0</v>
      </c>
      <c r="T88" s="145">
        <f>S88*H88</f>
        <v>0</v>
      </c>
      <c r="AR88" s="17" t="s">
        <v>201</v>
      </c>
      <c r="AT88" s="17" t="s">
        <v>197</v>
      </c>
      <c r="AU88" s="17" t="s">
        <v>158</v>
      </c>
      <c r="AY88" s="17" t="s">
        <v>194</v>
      </c>
      <c r="BE88" s="146">
        <f>IF(N88="základní",J88,0)</f>
        <v>0</v>
      </c>
      <c r="BF88" s="146">
        <f>IF(N88="snížená",J88,0)</f>
        <v>0</v>
      </c>
      <c r="BG88" s="146">
        <f>IF(N88="zákl. přenesená",J88,0)</f>
        <v>0</v>
      </c>
      <c r="BH88" s="146">
        <f>IF(N88="sníž. přenesená",J88,0)</f>
        <v>0</v>
      </c>
      <c r="BI88" s="146">
        <f>IF(N88="nulová",J88,0)</f>
        <v>0</v>
      </c>
      <c r="BJ88" s="17" t="s">
        <v>202</v>
      </c>
      <c r="BK88" s="146">
        <f>ROUND(I88*H88,2)</f>
        <v>0</v>
      </c>
      <c r="BL88" s="17" t="s">
        <v>201</v>
      </c>
      <c r="BM88" s="17" t="s">
        <v>931</v>
      </c>
    </row>
    <row r="89" spans="2:65" s="1" customFormat="1" ht="22.5" customHeight="1">
      <c r="B89" s="135"/>
      <c r="C89" s="136" t="s">
        <v>244</v>
      </c>
      <c r="D89" s="136" t="s">
        <v>197</v>
      </c>
      <c r="E89" s="137" t="s">
        <v>932</v>
      </c>
      <c r="F89" s="138" t="s">
        <v>933</v>
      </c>
      <c r="G89" s="139" t="s">
        <v>910</v>
      </c>
      <c r="H89" s="140">
        <v>1</v>
      </c>
      <c r="I89" s="141"/>
      <c r="J89" s="141">
        <f>ROUND(I89*H89,2)</f>
        <v>0</v>
      </c>
      <c r="K89" s="138" t="s">
        <v>90</v>
      </c>
      <c r="L89" s="31"/>
      <c r="M89" s="142" t="s">
        <v>90</v>
      </c>
      <c r="N89" s="143" t="s">
        <v>124</v>
      </c>
      <c r="O89" s="144">
        <v>0</v>
      </c>
      <c r="P89" s="144">
        <f>O89*H89</f>
        <v>0</v>
      </c>
      <c r="Q89" s="144">
        <v>0</v>
      </c>
      <c r="R89" s="144">
        <f>Q89*H89</f>
        <v>0</v>
      </c>
      <c r="S89" s="144">
        <v>0</v>
      </c>
      <c r="T89" s="145">
        <f>S89*H89</f>
        <v>0</v>
      </c>
      <c r="AR89" s="17" t="s">
        <v>201</v>
      </c>
      <c r="AT89" s="17" t="s">
        <v>197</v>
      </c>
      <c r="AU89" s="17" t="s">
        <v>158</v>
      </c>
      <c r="AY89" s="17" t="s">
        <v>194</v>
      </c>
      <c r="BE89" s="146">
        <f>IF(N89="základní",J89,0)</f>
        <v>0</v>
      </c>
      <c r="BF89" s="146">
        <f>IF(N89="snížená",J89,0)</f>
        <v>0</v>
      </c>
      <c r="BG89" s="146">
        <f>IF(N89="zákl. přenesená",J89,0)</f>
        <v>0</v>
      </c>
      <c r="BH89" s="146">
        <f>IF(N89="sníž. přenesená",J89,0)</f>
        <v>0</v>
      </c>
      <c r="BI89" s="146">
        <f>IF(N89="nulová",J89,0)</f>
        <v>0</v>
      </c>
      <c r="BJ89" s="17" t="s">
        <v>202</v>
      </c>
      <c r="BK89" s="146">
        <f>ROUND(I89*H89,2)</f>
        <v>0</v>
      </c>
      <c r="BL89" s="17" t="s">
        <v>201</v>
      </c>
      <c r="BM89" s="17" t="s">
        <v>934</v>
      </c>
    </row>
    <row r="90" spans="2:65" s="1" customFormat="1" ht="22.5" customHeight="1">
      <c r="B90" s="135"/>
      <c r="C90" s="136" t="s">
        <v>248</v>
      </c>
      <c r="D90" s="136" t="s">
        <v>197</v>
      </c>
      <c r="E90" s="137" t="s">
        <v>935</v>
      </c>
      <c r="F90" s="138" t="s">
        <v>936</v>
      </c>
      <c r="G90" s="139" t="s">
        <v>910</v>
      </c>
      <c r="H90" s="140">
        <v>1</v>
      </c>
      <c r="I90" s="141"/>
      <c r="J90" s="141">
        <f>ROUND(I90*H90,2)</f>
        <v>0</v>
      </c>
      <c r="K90" s="138" t="s">
        <v>90</v>
      </c>
      <c r="L90" s="31"/>
      <c r="M90" s="142" t="s">
        <v>90</v>
      </c>
      <c r="N90" s="143" t="s">
        <v>124</v>
      </c>
      <c r="O90" s="144">
        <v>0</v>
      </c>
      <c r="P90" s="144">
        <f>O90*H90</f>
        <v>0</v>
      </c>
      <c r="Q90" s="144">
        <v>0</v>
      </c>
      <c r="R90" s="144">
        <f>Q90*H90</f>
        <v>0</v>
      </c>
      <c r="S90" s="144">
        <v>0</v>
      </c>
      <c r="T90" s="145">
        <f>S90*H90</f>
        <v>0</v>
      </c>
      <c r="AR90" s="17" t="s">
        <v>201</v>
      </c>
      <c r="AT90" s="17" t="s">
        <v>197</v>
      </c>
      <c r="AU90" s="17" t="s">
        <v>158</v>
      </c>
      <c r="AY90" s="17" t="s">
        <v>194</v>
      </c>
      <c r="BE90" s="146">
        <f>IF(N90="základní",J90,0)</f>
        <v>0</v>
      </c>
      <c r="BF90" s="146">
        <f>IF(N90="snížená",J90,0)</f>
        <v>0</v>
      </c>
      <c r="BG90" s="146">
        <f>IF(N90="zákl. přenesená",J90,0)</f>
        <v>0</v>
      </c>
      <c r="BH90" s="146">
        <f>IF(N90="sníž. přenesená",J90,0)</f>
        <v>0</v>
      </c>
      <c r="BI90" s="146">
        <f>IF(N90="nulová",J90,0)</f>
        <v>0</v>
      </c>
      <c r="BJ90" s="17" t="s">
        <v>202</v>
      </c>
      <c r="BK90" s="146">
        <f>ROUND(I90*H90,2)</f>
        <v>0</v>
      </c>
      <c r="BL90" s="17" t="s">
        <v>201</v>
      </c>
      <c r="BM90" s="17" t="s">
        <v>937</v>
      </c>
    </row>
    <row r="91" spans="2:65" s="1" customFormat="1" ht="22.5" customHeight="1">
      <c r="B91" s="135"/>
      <c r="C91" s="136" t="s">
        <v>252</v>
      </c>
      <c r="D91" s="136" t="s">
        <v>197</v>
      </c>
      <c r="E91" s="137" t="s">
        <v>938</v>
      </c>
      <c r="F91" s="138" t="s">
        <v>939</v>
      </c>
      <c r="G91" s="139" t="s">
        <v>910</v>
      </c>
      <c r="H91" s="140">
        <v>1</v>
      </c>
      <c r="I91" s="141"/>
      <c r="J91" s="141">
        <f>ROUND(I91*H91,2)</f>
        <v>0</v>
      </c>
      <c r="K91" s="138" t="s">
        <v>90</v>
      </c>
      <c r="L91" s="31"/>
      <c r="M91" s="142" t="s">
        <v>90</v>
      </c>
      <c r="N91" s="143" t="s">
        <v>124</v>
      </c>
      <c r="O91" s="144">
        <v>0</v>
      </c>
      <c r="P91" s="144">
        <f>O91*H91</f>
        <v>0</v>
      </c>
      <c r="Q91" s="144">
        <v>0</v>
      </c>
      <c r="R91" s="144">
        <f>Q91*H91</f>
        <v>0</v>
      </c>
      <c r="S91" s="144">
        <v>0</v>
      </c>
      <c r="T91" s="145">
        <f>S91*H91</f>
        <v>0</v>
      </c>
      <c r="AR91" s="17" t="s">
        <v>201</v>
      </c>
      <c r="AT91" s="17" t="s">
        <v>197</v>
      </c>
      <c r="AU91" s="17" t="s">
        <v>158</v>
      </c>
      <c r="AY91" s="17" t="s">
        <v>194</v>
      </c>
      <c r="BE91" s="146">
        <f>IF(N91="základní",J91,0)</f>
        <v>0</v>
      </c>
      <c r="BF91" s="146">
        <f>IF(N91="snížená",J91,0)</f>
        <v>0</v>
      </c>
      <c r="BG91" s="146">
        <f>IF(N91="zákl. přenesená",J91,0)</f>
        <v>0</v>
      </c>
      <c r="BH91" s="146">
        <f>IF(N91="sníž. přenesená",J91,0)</f>
        <v>0</v>
      </c>
      <c r="BI91" s="146">
        <f>IF(N91="nulová",J91,0)</f>
        <v>0</v>
      </c>
      <c r="BJ91" s="17" t="s">
        <v>202</v>
      </c>
      <c r="BK91" s="146">
        <f>ROUND(I91*H91,2)</f>
        <v>0</v>
      </c>
      <c r="BL91" s="17" t="s">
        <v>201</v>
      </c>
      <c r="BM91" s="17" t="s">
        <v>940</v>
      </c>
    </row>
    <row r="92" spans="2:63" s="10" customFormat="1" ht="36.75" customHeight="1">
      <c r="B92" s="122"/>
      <c r="D92" s="132" t="s">
        <v>151</v>
      </c>
      <c r="E92" s="192" t="s">
        <v>941</v>
      </c>
      <c r="F92" s="192" t="s">
        <v>942</v>
      </c>
      <c r="J92" s="193">
        <f>BK92</f>
        <v>0</v>
      </c>
      <c r="L92" s="122"/>
      <c r="M92" s="126"/>
      <c r="N92" s="127"/>
      <c r="O92" s="127"/>
      <c r="P92" s="128">
        <f>SUM(P93:P95)</f>
        <v>0</v>
      </c>
      <c r="Q92" s="127"/>
      <c r="R92" s="128">
        <f>SUM(R93:R95)</f>
        <v>0</v>
      </c>
      <c r="S92" s="127"/>
      <c r="T92" s="129">
        <f>SUM(T93:T95)</f>
        <v>0</v>
      </c>
      <c r="AR92" s="123" t="s">
        <v>158</v>
      </c>
      <c r="AT92" s="130" t="s">
        <v>151</v>
      </c>
      <c r="AU92" s="130" t="s">
        <v>152</v>
      </c>
      <c r="AY92" s="123" t="s">
        <v>194</v>
      </c>
      <c r="BK92" s="131">
        <f>SUM(BK93:BK95)</f>
        <v>0</v>
      </c>
    </row>
    <row r="93" spans="2:65" s="1" customFormat="1" ht="22.5" customHeight="1">
      <c r="B93" s="135"/>
      <c r="C93" s="136" t="s">
        <v>256</v>
      </c>
      <c r="D93" s="136" t="s">
        <v>197</v>
      </c>
      <c r="E93" s="137" t="s">
        <v>943</v>
      </c>
      <c r="F93" s="138" t="s">
        <v>740</v>
      </c>
      <c r="G93" s="139" t="s">
        <v>910</v>
      </c>
      <c r="H93" s="140">
        <v>1</v>
      </c>
      <c r="I93" s="141"/>
      <c r="J93" s="141">
        <f>ROUND(I93*H93,2)</f>
        <v>0</v>
      </c>
      <c r="K93" s="138" t="s">
        <v>90</v>
      </c>
      <c r="L93" s="31"/>
      <c r="M93" s="142" t="s">
        <v>90</v>
      </c>
      <c r="N93" s="143" t="s">
        <v>124</v>
      </c>
      <c r="O93" s="144">
        <v>0</v>
      </c>
      <c r="P93" s="144">
        <f>O93*H93</f>
        <v>0</v>
      </c>
      <c r="Q93" s="144">
        <v>0</v>
      </c>
      <c r="R93" s="144">
        <f>Q93*H93</f>
        <v>0</v>
      </c>
      <c r="S93" s="144">
        <v>0</v>
      </c>
      <c r="T93" s="145">
        <f>S93*H93</f>
        <v>0</v>
      </c>
      <c r="AR93" s="17" t="s">
        <v>201</v>
      </c>
      <c r="AT93" s="17" t="s">
        <v>197</v>
      </c>
      <c r="AU93" s="17" t="s">
        <v>158</v>
      </c>
      <c r="AY93" s="17" t="s">
        <v>194</v>
      </c>
      <c r="BE93" s="146">
        <f>IF(N93="základní",J93,0)</f>
        <v>0</v>
      </c>
      <c r="BF93" s="146">
        <f>IF(N93="snížená",J93,0)</f>
        <v>0</v>
      </c>
      <c r="BG93" s="146">
        <f>IF(N93="zákl. přenesená",J93,0)</f>
        <v>0</v>
      </c>
      <c r="BH93" s="146">
        <f>IF(N93="sníž. přenesená",J93,0)</f>
        <v>0</v>
      </c>
      <c r="BI93" s="146">
        <f>IF(N93="nulová",J93,0)</f>
        <v>0</v>
      </c>
      <c r="BJ93" s="17" t="s">
        <v>202</v>
      </c>
      <c r="BK93" s="146">
        <f>ROUND(I93*H93,2)</f>
        <v>0</v>
      </c>
      <c r="BL93" s="17" t="s">
        <v>201</v>
      </c>
      <c r="BM93" s="17" t="s">
        <v>944</v>
      </c>
    </row>
    <row r="94" spans="2:65" s="1" customFormat="1" ht="22.5" customHeight="1">
      <c r="B94" s="135"/>
      <c r="C94" s="136" t="s">
        <v>260</v>
      </c>
      <c r="D94" s="136" t="s">
        <v>197</v>
      </c>
      <c r="E94" s="137" t="s">
        <v>945</v>
      </c>
      <c r="F94" s="138" t="s">
        <v>946</v>
      </c>
      <c r="G94" s="139" t="s">
        <v>910</v>
      </c>
      <c r="H94" s="140">
        <v>1</v>
      </c>
      <c r="I94" s="141"/>
      <c r="J94" s="141">
        <f>ROUND(I94*H94,2)</f>
        <v>0</v>
      </c>
      <c r="K94" s="138" t="s">
        <v>90</v>
      </c>
      <c r="L94" s="31"/>
      <c r="M94" s="142" t="s">
        <v>90</v>
      </c>
      <c r="N94" s="143" t="s">
        <v>124</v>
      </c>
      <c r="O94" s="144">
        <v>0</v>
      </c>
      <c r="P94" s="144">
        <f>O94*H94</f>
        <v>0</v>
      </c>
      <c r="Q94" s="144">
        <v>0</v>
      </c>
      <c r="R94" s="144">
        <f>Q94*H94</f>
        <v>0</v>
      </c>
      <c r="S94" s="144">
        <v>0</v>
      </c>
      <c r="T94" s="145">
        <f>S94*H94</f>
        <v>0</v>
      </c>
      <c r="AR94" s="17" t="s">
        <v>201</v>
      </c>
      <c r="AT94" s="17" t="s">
        <v>197</v>
      </c>
      <c r="AU94" s="17" t="s">
        <v>158</v>
      </c>
      <c r="AY94" s="17" t="s">
        <v>194</v>
      </c>
      <c r="BE94" s="146">
        <f>IF(N94="základní",J94,0)</f>
        <v>0</v>
      </c>
      <c r="BF94" s="146">
        <f>IF(N94="snížená",J94,0)</f>
        <v>0</v>
      </c>
      <c r="BG94" s="146">
        <f>IF(N94="zákl. přenesená",J94,0)</f>
        <v>0</v>
      </c>
      <c r="BH94" s="146">
        <f>IF(N94="sníž. přenesená",J94,0)</f>
        <v>0</v>
      </c>
      <c r="BI94" s="146">
        <f>IF(N94="nulová",J94,0)</f>
        <v>0</v>
      </c>
      <c r="BJ94" s="17" t="s">
        <v>202</v>
      </c>
      <c r="BK94" s="146">
        <f>ROUND(I94*H94,2)</f>
        <v>0</v>
      </c>
      <c r="BL94" s="17" t="s">
        <v>201</v>
      </c>
      <c r="BM94" s="17" t="s">
        <v>947</v>
      </c>
    </row>
    <row r="95" spans="2:65" s="1" customFormat="1" ht="22.5" customHeight="1">
      <c r="B95" s="135"/>
      <c r="C95" s="136" t="s">
        <v>264</v>
      </c>
      <c r="D95" s="136" t="s">
        <v>197</v>
      </c>
      <c r="E95" s="137" t="s">
        <v>948</v>
      </c>
      <c r="F95" s="138" t="s">
        <v>949</v>
      </c>
      <c r="G95" s="139" t="s">
        <v>910</v>
      </c>
      <c r="H95" s="140">
        <v>1</v>
      </c>
      <c r="I95" s="141"/>
      <c r="J95" s="141">
        <f>ROUND(I95*H95,2)</f>
        <v>0</v>
      </c>
      <c r="K95" s="138" t="s">
        <v>90</v>
      </c>
      <c r="L95" s="31"/>
      <c r="M95" s="142" t="s">
        <v>90</v>
      </c>
      <c r="N95" s="172" t="s">
        <v>124</v>
      </c>
      <c r="O95" s="173">
        <v>0</v>
      </c>
      <c r="P95" s="173">
        <f>O95*H95</f>
        <v>0</v>
      </c>
      <c r="Q95" s="173">
        <v>0</v>
      </c>
      <c r="R95" s="173">
        <f>Q95*H95</f>
        <v>0</v>
      </c>
      <c r="S95" s="173">
        <v>0</v>
      </c>
      <c r="T95" s="174">
        <f>S95*H95</f>
        <v>0</v>
      </c>
      <c r="AR95" s="17" t="s">
        <v>201</v>
      </c>
      <c r="AT95" s="17" t="s">
        <v>197</v>
      </c>
      <c r="AU95" s="17" t="s">
        <v>158</v>
      </c>
      <c r="AY95" s="17" t="s">
        <v>194</v>
      </c>
      <c r="BE95" s="146">
        <f>IF(N95="základní",J95,0)</f>
        <v>0</v>
      </c>
      <c r="BF95" s="146">
        <f>IF(N95="snížená",J95,0)</f>
        <v>0</v>
      </c>
      <c r="BG95" s="146">
        <f>IF(N95="zákl. přenesená",J95,0)</f>
        <v>0</v>
      </c>
      <c r="BH95" s="146">
        <f>IF(N95="sníž. přenesená",J95,0)</f>
        <v>0</v>
      </c>
      <c r="BI95" s="146">
        <f>IF(N95="nulová",J95,0)</f>
        <v>0</v>
      </c>
      <c r="BJ95" s="17" t="s">
        <v>202</v>
      </c>
      <c r="BK95" s="146">
        <f>ROUND(I95*H95,2)</f>
        <v>0</v>
      </c>
      <c r="BL95" s="17" t="s">
        <v>201</v>
      </c>
      <c r="BM95" s="17" t="s">
        <v>950</v>
      </c>
    </row>
    <row r="96" spans="2:12" s="1" customFormat="1" ht="6.75" customHeight="1">
      <c r="B96" s="46"/>
      <c r="C96" s="47"/>
      <c r="D96" s="47"/>
      <c r="E96" s="47"/>
      <c r="F96" s="47"/>
      <c r="G96" s="47"/>
      <c r="H96" s="47"/>
      <c r="I96" s="47"/>
      <c r="J96" s="47"/>
      <c r="K96" s="47"/>
      <c r="L96" s="31"/>
    </row>
    <row r="345" ht="13.5">
      <c r="AT345" s="175"/>
    </row>
  </sheetData>
  <sheetProtection/>
  <autoFilter ref="C78:K78"/>
  <mergeCells count="9">
    <mergeCell ref="E71:H71"/>
    <mergeCell ref="G1:H1"/>
    <mergeCell ref="L2:V2"/>
    <mergeCell ref="E7:H7"/>
    <mergeCell ref="E9:H9"/>
    <mergeCell ref="E24:H24"/>
    <mergeCell ref="E45:H45"/>
    <mergeCell ref="E47:H47"/>
    <mergeCell ref="E69:H69"/>
  </mergeCells>
  <hyperlinks>
    <hyperlink ref="F1:G1" location="C2" tooltip="Krycí list soupisu" display="1) Krycí list soupisu"/>
    <hyperlink ref="G1:H1" location="C54" tooltip="Rekapitulace" display="2) Rekapitulace"/>
    <hyperlink ref="J1" location="C78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BR240"/>
  <sheetViews>
    <sheetView showGridLines="0" zoomScale="90" zoomScaleNormal="90" zoomScalePageLayoutView="0" workbookViewId="0" topLeftCell="A1">
      <pane ySplit="1" topLeftCell="A81" activePane="bottomLeft" state="frozen"/>
      <selection pane="topLeft" activeCell="A1" sqref="A1"/>
      <selection pane="bottomLeft" activeCell="W231" sqref="W231"/>
    </sheetView>
  </sheetViews>
  <sheetFormatPr defaultColWidth="9.33203125" defaultRowHeight="13.5"/>
  <cols>
    <col min="1" max="1" width="8.33203125" style="0" customWidth="1"/>
    <col min="2" max="2" width="1.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4.8320312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369"/>
      <c r="B1" s="370"/>
      <c r="C1" s="370"/>
      <c r="D1" s="371" t="s">
        <v>88</v>
      </c>
      <c r="E1" s="370"/>
      <c r="F1" s="372" t="s">
        <v>953</v>
      </c>
      <c r="G1" s="584" t="s">
        <v>954</v>
      </c>
      <c r="H1" s="584"/>
      <c r="I1" s="370"/>
      <c r="J1" s="372" t="s">
        <v>955</v>
      </c>
      <c r="K1" s="371" t="s">
        <v>167</v>
      </c>
      <c r="L1" s="372" t="s">
        <v>956</v>
      </c>
      <c r="M1" s="372"/>
      <c r="N1" s="372"/>
      <c r="O1" s="372"/>
      <c r="P1" s="372"/>
      <c r="Q1" s="372"/>
      <c r="R1" s="372"/>
      <c r="S1" s="372"/>
      <c r="T1" s="372"/>
      <c r="U1" s="373"/>
      <c r="V1" s="373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  <c r="AO1" s="374"/>
      <c r="AP1" s="374"/>
      <c r="AQ1" s="374"/>
      <c r="AR1" s="374"/>
      <c r="AS1" s="374"/>
      <c r="AT1" s="374"/>
      <c r="AU1" s="374"/>
      <c r="AV1" s="374"/>
      <c r="AW1" s="374"/>
      <c r="AX1" s="374"/>
      <c r="AY1" s="374"/>
      <c r="AZ1" s="374"/>
      <c r="BA1" s="374"/>
      <c r="BB1" s="374"/>
      <c r="BC1" s="374"/>
      <c r="BD1" s="374"/>
      <c r="BE1" s="374"/>
      <c r="BF1" s="374"/>
      <c r="BG1" s="374"/>
      <c r="BH1" s="374"/>
      <c r="BI1" s="374"/>
      <c r="BJ1" s="374"/>
      <c r="BK1" s="374"/>
      <c r="BL1" s="374"/>
      <c r="BM1" s="374"/>
      <c r="BN1" s="374"/>
      <c r="BO1" s="374"/>
      <c r="BP1" s="374"/>
      <c r="BQ1" s="374"/>
      <c r="BR1" s="374"/>
    </row>
    <row r="2" spans="3:46" ht="36.75" customHeight="1">
      <c r="L2" s="585" t="s">
        <v>93</v>
      </c>
      <c r="M2" s="531"/>
      <c r="N2" s="531"/>
      <c r="O2" s="531"/>
      <c r="P2" s="531"/>
      <c r="Q2" s="531"/>
      <c r="R2" s="531"/>
      <c r="S2" s="531"/>
      <c r="T2" s="531"/>
      <c r="U2" s="531"/>
      <c r="V2" s="531"/>
      <c r="AT2" s="17" t="s">
        <v>1060</v>
      </c>
    </row>
    <row r="3" spans="2:46" ht="6.75" customHeight="1">
      <c r="B3" s="375"/>
      <c r="C3" s="376"/>
      <c r="D3" s="376"/>
      <c r="E3" s="376"/>
      <c r="F3" s="376"/>
      <c r="G3" s="376"/>
      <c r="H3" s="376"/>
      <c r="I3" s="376"/>
      <c r="J3" s="376"/>
      <c r="K3" s="377"/>
      <c r="AT3" s="17" t="s">
        <v>158</v>
      </c>
    </row>
    <row r="4" spans="2:46" ht="36.75" customHeight="1">
      <c r="B4" s="378"/>
      <c r="C4" s="22"/>
      <c r="D4" s="23" t="s">
        <v>168</v>
      </c>
      <c r="E4" s="22"/>
      <c r="F4" s="22"/>
      <c r="G4" s="22"/>
      <c r="H4" s="22"/>
      <c r="I4" s="22"/>
      <c r="J4" s="22"/>
      <c r="K4" s="379"/>
      <c r="M4" s="380" t="s">
        <v>98</v>
      </c>
      <c r="AT4" s="17" t="s">
        <v>91</v>
      </c>
    </row>
    <row r="5" spans="2:11" ht="6.75" customHeight="1">
      <c r="B5" s="378"/>
      <c r="C5" s="22"/>
      <c r="D5" s="22"/>
      <c r="E5" s="22"/>
      <c r="F5" s="22"/>
      <c r="G5" s="22"/>
      <c r="H5" s="22"/>
      <c r="I5" s="22"/>
      <c r="J5" s="22"/>
      <c r="K5" s="379"/>
    </row>
    <row r="6" spans="2:11" ht="16.5">
      <c r="B6" s="378"/>
      <c r="C6" s="22"/>
      <c r="D6" s="522" t="s">
        <v>1330</v>
      </c>
      <c r="E6" s="22"/>
      <c r="F6" s="22"/>
      <c r="G6" s="22"/>
      <c r="H6" s="22"/>
      <c r="I6" s="22"/>
      <c r="J6" s="22"/>
      <c r="K6" s="379"/>
    </row>
    <row r="7" spans="2:11" ht="20.25" customHeight="1">
      <c r="B7" s="378"/>
      <c r="C7" s="22"/>
      <c r="D7" s="22"/>
      <c r="E7" s="586" t="str">
        <f>'[1]Rekapitulace stavby'!K6</f>
        <v>Sanace suterénů bytových domů na ul. Fr.Šrámka, Blok 3 dům 28-32</v>
      </c>
      <c r="F7" s="536"/>
      <c r="G7" s="536"/>
      <c r="H7" s="536"/>
      <c r="I7" s="22"/>
      <c r="J7" s="22"/>
      <c r="K7" s="379"/>
    </row>
    <row r="8" spans="2:11" s="1" customFormat="1" ht="15">
      <c r="B8" s="382"/>
      <c r="C8" s="32"/>
      <c r="D8" s="381" t="s">
        <v>169</v>
      </c>
      <c r="E8" s="32"/>
      <c r="F8" s="32"/>
      <c r="G8" s="32"/>
      <c r="H8" s="32"/>
      <c r="I8" s="32"/>
      <c r="J8" s="32"/>
      <c r="K8" s="383"/>
    </row>
    <row r="9" spans="2:11" s="1" customFormat="1" ht="36.75" customHeight="1">
      <c r="B9" s="382"/>
      <c r="C9" s="32"/>
      <c r="D9" s="366"/>
      <c r="E9" s="581" t="s">
        <v>1320</v>
      </c>
      <c r="F9" s="582"/>
      <c r="G9" s="582"/>
      <c r="H9" s="582"/>
      <c r="I9" s="366"/>
      <c r="J9" s="366"/>
      <c r="K9" s="511"/>
    </row>
    <row r="10" spans="2:11" s="1" customFormat="1" ht="13.5">
      <c r="B10" s="382"/>
      <c r="C10" s="32"/>
      <c r="D10" s="32"/>
      <c r="E10" s="32"/>
      <c r="F10" s="32"/>
      <c r="G10" s="32"/>
      <c r="H10" s="32"/>
      <c r="I10" s="32"/>
      <c r="J10" s="32"/>
      <c r="K10" s="383"/>
    </row>
    <row r="11" spans="2:11" s="1" customFormat="1" ht="14.25" customHeight="1">
      <c r="B11" s="382"/>
      <c r="C11" s="32"/>
      <c r="D11" s="381" t="s">
        <v>103</v>
      </c>
      <c r="E11" s="32"/>
      <c r="F11" s="27" t="s">
        <v>90</v>
      </c>
      <c r="G11" s="32"/>
      <c r="H11" s="32"/>
      <c r="I11" s="381" t="s">
        <v>104</v>
      </c>
      <c r="J11" s="27" t="s">
        <v>90</v>
      </c>
      <c r="K11" s="383"/>
    </row>
    <row r="12" spans="2:11" s="1" customFormat="1" ht="14.25" customHeight="1">
      <c r="B12" s="382"/>
      <c r="C12" s="32"/>
      <c r="D12" s="381" t="s">
        <v>105</v>
      </c>
      <c r="E12" s="32"/>
      <c r="F12" s="27" t="s">
        <v>1328</v>
      </c>
      <c r="G12" s="32"/>
      <c r="H12" s="32"/>
      <c r="I12" s="381" t="s">
        <v>107</v>
      </c>
      <c r="J12" s="519">
        <v>42555</v>
      </c>
      <c r="K12" s="383"/>
    </row>
    <row r="13" spans="2:11" s="1" customFormat="1" ht="10.5" customHeight="1">
      <c r="B13" s="382"/>
      <c r="C13" s="32"/>
      <c r="D13" s="32"/>
      <c r="E13" s="32"/>
      <c r="F13" s="32"/>
      <c r="G13" s="32"/>
      <c r="H13" s="32"/>
      <c r="I13" s="32"/>
      <c r="J13" s="32"/>
      <c r="K13" s="383"/>
    </row>
    <row r="14" spans="2:11" s="1" customFormat="1" ht="14.25" customHeight="1">
      <c r="B14" s="382"/>
      <c r="C14" s="32"/>
      <c r="D14" s="381" t="s">
        <v>108</v>
      </c>
      <c r="E14" s="32"/>
      <c r="F14" s="32" t="s">
        <v>1323</v>
      </c>
      <c r="G14" s="32"/>
      <c r="H14" s="32"/>
      <c r="I14" s="381" t="s">
        <v>109</v>
      </c>
      <c r="J14" s="27">
        <f>IF('[1]Rekapitulace stavby'!AN10="","",'[1]Rekapitulace stavby'!AN10)</f>
      </c>
      <c r="K14" s="383"/>
    </row>
    <row r="15" spans="2:11" s="1" customFormat="1" ht="18" customHeight="1">
      <c r="B15" s="382"/>
      <c r="C15" s="32"/>
      <c r="D15" s="32"/>
      <c r="E15" s="27"/>
      <c r="F15" s="32"/>
      <c r="G15" s="32"/>
      <c r="H15" s="32"/>
      <c r="I15" s="381" t="s">
        <v>110</v>
      </c>
      <c r="J15" s="27">
        <f>IF('[1]Rekapitulace stavby'!AN11="","",'[1]Rekapitulace stavby'!AN11)</f>
      </c>
      <c r="K15" s="383"/>
    </row>
    <row r="16" spans="2:11" s="1" customFormat="1" ht="6.75" customHeight="1">
      <c r="B16" s="382"/>
      <c r="C16" s="32"/>
      <c r="D16" s="32"/>
      <c r="E16" s="32"/>
      <c r="F16" s="32"/>
      <c r="G16" s="32"/>
      <c r="H16" s="32"/>
      <c r="I16" s="32"/>
      <c r="J16" s="32"/>
      <c r="K16" s="383"/>
    </row>
    <row r="17" spans="2:11" s="1" customFormat="1" ht="14.25" customHeight="1">
      <c r="B17" s="382"/>
      <c r="C17" s="32"/>
      <c r="D17" s="381" t="s">
        <v>111</v>
      </c>
      <c r="E17" s="32"/>
      <c r="F17" s="32"/>
      <c r="G17" s="32"/>
      <c r="H17" s="32"/>
      <c r="I17" s="381" t="s">
        <v>109</v>
      </c>
      <c r="J17" s="27">
        <f>IF('[1]Rekapitulace stavby'!AN13="Vyplň údaj","",IF('[1]Rekapitulace stavby'!AN13="","",'[1]Rekapitulace stavby'!AN13))</f>
      </c>
      <c r="K17" s="383"/>
    </row>
    <row r="18" spans="2:11" s="1" customFormat="1" ht="18" customHeight="1">
      <c r="B18" s="382"/>
      <c r="C18" s="32"/>
      <c r="D18" s="32"/>
      <c r="E18" s="27" t="s">
        <v>112</v>
      </c>
      <c r="F18" s="32"/>
      <c r="G18" s="32"/>
      <c r="H18" s="32"/>
      <c r="I18" s="381" t="s">
        <v>110</v>
      </c>
      <c r="J18" s="27">
        <f>IF('[1]Rekapitulace stavby'!AN14="Vyplň údaj","",IF('[1]Rekapitulace stavby'!AN14="","",'[1]Rekapitulace stavby'!AN14))</f>
      </c>
      <c r="K18" s="383"/>
    </row>
    <row r="19" spans="2:11" s="1" customFormat="1" ht="6.75" customHeight="1">
      <c r="B19" s="382"/>
      <c r="C19" s="32"/>
      <c r="D19" s="32"/>
      <c r="E19" s="32"/>
      <c r="F19" s="32"/>
      <c r="G19" s="32"/>
      <c r="H19" s="32"/>
      <c r="I19" s="32"/>
      <c r="J19" s="32"/>
      <c r="K19" s="383"/>
    </row>
    <row r="20" spans="2:11" s="1" customFormat="1" ht="14.25" customHeight="1">
      <c r="B20" s="382"/>
      <c r="C20" s="32"/>
      <c r="D20" s="381" t="s">
        <v>113</v>
      </c>
      <c r="E20" s="32"/>
      <c r="F20" s="32"/>
      <c r="G20" s="32"/>
      <c r="H20" s="32"/>
      <c r="I20" s="381" t="s">
        <v>109</v>
      </c>
      <c r="J20" s="27">
        <f>IF('[1]Rekapitulace stavby'!AN16="","",'[1]Rekapitulace stavby'!AN16)</f>
      </c>
      <c r="K20" s="383"/>
    </row>
    <row r="21" spans="2:11" s="1" customFormat="1" ht="18" customHeight="1">
      <c r="B21" s="382"/>
      <c r="C21" s="32"/>
      <c r="D21" s="32"/>
      <c r="E21" s="27" t="s">
        <v>114</v>
      </c>
      <c r="F21" s="32"/>
      <c r="G21" s="32"/>
      <c r="H21" s="32"/>
      <c r="I21" s="381" t="s">
        <v>110</v>
      </c>
      <c r="J21" s="27">
        <f>IF('[1]Rekapitulace stavby'!AN17="","",'[1]Rekapitulace stavby'!AN17)</f>
      </c>
      <c r="K21" s="383"/>
    </row>
    <row r="22" spans="2:11" s="1" customFormat="1" ht="6.75" customHeight="1">
      <c r="B22" s="382"/>
      <c r="C22" s="32"/>
      <c r="D22" s="32"/>
      <c r="E22" s="32"/>
      <c r="F22" s="32"/>
      <c r="G22" s="32"/>
      <c r="H22" s="32"/>
      <c r="I22" s="32"/>
      <c r="J22" s="32"/>
      <c r="K22" s="383"/>
    </row>
    <row r="23" spans="2:11" s="1" customFormat="1" ht="14.25" customHeight="1">
      <c r="B23" s="382"/>
      <c r="C23" s="32"/>
      <c r="D23" s="381" t="s">
        <v>116</v>
      </c>
      <c r="E23" s="32"/>
      <c r="F23" s="32"/>
      <c r="G23" s="32"/>
      <c r="H23" s="32"/>
      <c r="I23" s="32"/>
      <c r="J23" s="32"/>
      <c r="K23" s="383"/>
    </row>
    <row r="24" spans="2:11" s="6" customFormat="1" ht="77.25" customHeight="1">
      <c r="B24" s="384"/>
      <c r="C24" s="86"/>
      <c r="D24" s="86"/>
      <c r="E24" s="538" t="s">
        <v>117</v>
      </c>
      <c r="F24" s="567"/>
      <c r="G24" s="567"/>
      <c r="H24" s="567"/>
      <c r="I24" s="86"/>
      <c r="J24" s="86"/>
      <c r="K24" s="385"/>
    </row>
    <row r="25" spans="2:11" s="1" customFormat="1" ht="6.75" customHeight="1">
      <c r="B25" s="382"/>
      <c r="C25" s="32"/>
      <c r="D25" s="32"/>
      <c r="E25" s="32"/>
      <c r="F25" s="32"/>
      <c r="G25" s="32"/>
      <c r="H25" s="32"/>
      <c r="I25" s="32"/>
      <c r="J25" s="32"/>
      <c r="K25" s="383"/>
    </row>
    <row r="26" spans="2:11" s="1" customFormat="1" ht="6.75" customHeight="1">
      <c r="B26" s="382"/>
      <c r="C26" s="32"/>
      <c r="D26" s="514"/>
      <c r="E26" s="514"/>
      <c r="F26" s="514"/>
      <c r="G26" s="514"/>
      <c r="H26" s="514"/>
      <c r="I26" s="514"/>
      <c r="J26" s="514"/>
      <c r="K26" s="387"/>
    </row>
    <row r="27" spans="2:11" s="1" customFormat="1" ht="24.75" customHeight="1">
      <c r="B27" s="382"/>
      <c r="C27" s="32"/>
      <c r="D27" s="367" t="s">
        <v>118</v>
      </c>
      <c r="E27" s="366"/>
      <c r="F27" s="366"/>
      <c r="G27" s="366"/>
      <c r="H27" s="366"/>
      <c r="I27" s="366"/>
      <c r="J27" s="515">
        <f>ROUND(J90,2)</f>
        <v>0</v>
      </c>
      <c r="K27" s="383"/>
    </row>
    <row r="28" spans="2:11" s="1" customFormat="1" ht="6.75" customHeight="1">
      <c r="B28" s="382"/>
      <c r="C28" s="32"/>
      <c r="D28" s="386"/>
      <c r="E28" s="386"/>
      <c r="F28" s="386"/>
      <c r="G28" s="386"/>
      <c r="H28" s="386"/>
      <c r="I28" s="386"/>
      <c r="J28" s="386"/>
      <c r="K28" s="387"/>
    </row>
    <row r="29" spans="2:11" s="1" customFormat="1" ht="14.25" customHeight="1">
      <c r="B29" s="382"/>
      <c r="C29" s="32"/>
      <c r="D29" s="32"/>
      <c r="E29" s="32"/>
      <c r="F29" s="389" t="s">
        <v>120</v>
      </c>
      <c r="G29" s="32"/>
      <c r="H29" s="32"/>
      <c r="I29" s="389" t="s">
        <v>119</v>
      </c>
      <c r="J29" s="389" t="s">
        <v>121</v>
      </c>
      <c r="K29" s="383"/>
    </row>
    <row r="30" spans="2:11" s="1" customFormat="1" ht="14.25" customHeight="1">
      <c r="B30" s="382"/>
      <c r="C30" s="32"/>
      <c r="D30" s="390" t="s">
        <v>122</v>
      </c>
      <c r="E30" s="390" t="s">
        <v>123</v>
      </c>
      <c r="F30" s="391">
        <f>ROUND(SUM(BE90:BE238),2)</f>
        <v>0</v>
      </c>
      <c r="G30" s="32"/>
      <c r="H30" s="32"/>
      <c r="I30" s="392">
        <v>0.21</v>
      </c>
      <c r="J30" s="391">
        <f>ROUND(ROUND((SUM(BE90:BE238)),2)*I30,2)</f>
        <v>0</v>
      </c>
      <c r="K30" s="383"/>
    </row>
    <row r="31" spans="2:11" s="1" customFormat="1" ht="14.25" customHeight="1">
      <c r="B31" s="382"/>
      <c r="C31" s="32"/>
      <c r="D31" s="32"/>
      <c r="E31" s="390" t="s">
        <v>124</v>
      </c>
      <c r="F31" s="391">
        <f>ROUND(SUM(BF90:BF238),2)</f>
        <v>0</v>
      </c>
      <c r="G31" s="32"/>
      <c r="H31" s="32"/>
      <c r="I31" s="392">
        <v>0.15</v>
      </c>
      <c r="J31" s="391">
        <f>ROUND(ROUND((SUM(BF90:BF238)),2)*I31,2)</f>
        <v>0</v>
      </c>
      <c r="K31" s="383"/>
    </row>
    <row r="32" spans="2:11" s="1" customFormat="1" ht="14.25" customHeight="1" hidden="1">
      <c r="B32" s="382"/>
      <c r="C32" s="32"/>
      <c r="D32" s="32"/>
      <c r="E32" s="390" t="s">
        <v>125</v>
      </c>
      <c r="F32" s="391">
        <f>ROUND(SUM(BG90:BG238),2)</f>
        <v>0</v>
      </c>
      <c r="G32" s="32"/>
      <c r="H32" s="32"/>
      <c r="I32" s="392">
        <v>0.21</v>
      </c>
      <c r="J32" s="391">
        <v>0</v>
      </c>
      <c r="K32" s="383"/>
    </row>
    <row r="33" spans="2:11" s="1" customFormat="1" ht="14.25" customHeight="1" hidden="1">
      <c r="B33" s="382"/>
      <c r="C33" s="32"/>
      <c r="D33" s="32"/>
      <c r="E33" s="390" t="s">
        <v>126</v>
      </c>
      <c r="F33" s="391">
        <f>ROUND(SUM(BH90:BH238),2)</f>
        <v>0</v>
      </c>
      <c r="G33" s="32"/>
      <c r="H33" s="32"/>
      <c r="I33" s="392">
        <v>0.15</v>
      </c>
      <c r="J33" s="391">
        <v>0</v>
      </c>
      <c r="K33" s="383"/>
    </row>
    <row r="34" spans="2:11" s="1" customFormat="1" ht="14.25" customHeight="1" hidden="1">
      <c r="B34" s="382"/>
      <c r="C34" s="32"/>
      <c r="D34" s="32"/>
      <c r="E34" s="390" t="s">
        <v>127</v>
      </c>
      <c r="F34" s="391">
        <f>ROUND(SUM(BI90:BI238),2)</f>
        <v>0</v>
      </c>
      <c r="G34" s="32"/>
      <c r="H34" s="32"/>
      <c r="I34" s="392">
        <v>0</v>
      </c>
      <c r="J34" s="391">
        <v>0</v>
      </c>
      <c r="K34" s="383"/>
    </row>
    <row r="35" spans="2:11" s="1" customFormat="1" ht="6.75" customHeight="1">
      <c r="B35" s="382"/>
      <c r="C35" s="32"/>
      <c r="D35" s="32"/>
      <c r="E35" s="32"/>
      <c r="F35" s="32"/>
      <c r="G35" s="32"/>
      <c r="H35" s="32"/>
      <c r="I35" s="32"/>
      <c r="J35" s="32"/>
      <c r="K35" s="383"/>
    </row>
    <row r="36" spans="2:11" s="1" customFormat="1" ht="24.75" customHeight="1">
      <c r="B36" s="382"/>
      <c r="C36" s="393"/>
      <c r="D36" s="394" t="s">
        <v>128</v>
      </c>
      <c r="E36" s="395"/>
      <c r="F36" s="395"/>
      <c r="G36" s="396" t="s">
        <v>129</v>
      </c>
      <c r="H36" s="397" t="s">
        <v>130</v>
      </c>
      <c r="I36" s="395"/>
      <c r="J36" s="398">
        <f>SUM(J27:J34)</f>
        <v>0</v>
      </c>
      <c r="K36" s="512"/>
    </row>
    <row r="37" spans="2:11" s="1" customFormat="1" ht="14.25" customHeight="1">
      <c r="B37" s="399"/>
      <c r="C37" s="400"/>
      <c r="D37" s="400"/>
      <c r="E37" s="400"/>
      <c r="F37" s="400"/>
      <c r="G37" s="400"/>
      <c r="H37" s="400"/>
      <c r="I37" s="400"/>
      <c r="J37" s="400"/>
      <c r="K37" s="513"/>
    </row>
    <row r="41" spans="2:11" s="1" customFormat="1" ht="6.75" customHeight="1">
      <c r="B41" s="402"/>
      <c r="C41" s="403"/>
      <c r="D41" s="403"/>
      <c r="E41" s="403"/>
      <c r="F41" s="403"/>
      <c r="G41" s="403"/>
      <c r="H41" s="403"/>
      <c r="I41" s="403"/>
      <c r="J41" s="403"/>
      <c r="K41" s="404"/>
    </row>
    <row r="42" spans="2:11" s="1" customFormat="1" ht="36.75" customHeight="1">
      <c r="B42" s="382"/>
      <c r="C42" s="23" t="s">
        <v>170</v>
      </c>
      <c r="D42" s="32"/>
      <c r="E42" s="32"/>
      <c r="F42" s="32"/>
      <c r="G42" s="32"/>
      <c r="H42" s="32"/>
      <c r="I42" s="32"/>
      <c r="J42" s="32"/>
      <c r="K42" s="383"/>
    </row>
    <row r="43" spans="2:11" s="1" customFormat="1" ht="6.75" customHeight="1">
      <c r="B43" s="382"/>
      <c r="C43" s="32"/>
      <c r="D43" s="32"/>
      <c r="E43" s="32"/>
      <c r="F43" s="32"/>
      <c r="G43" s="32"/>
      <c r="H43" s="32"/>
      <c r="I43" s="32"/>
      <c r="J43" s="32"/>
      <c r="K43" s="383"/>
    </row>
    <row r="44" spans="2:11" s="1" customFormat="1" ht="14.25" customHeight="1">
      <c r="B44" s="382"/>
      <c r="C44" s="381" t="s">
        <v>1330</v>
      </c>
      <c r="D44" s="32"/>
      <c r="E44" s="32"/>
      <c r="F44" s="32"/>
      <c r="G44" s="32"/>
      <c r="H44" s="32"/>
      <c r="I44" s="32"/>
      <c r="J44" s="32"/>
      <c r="K44" s="383"/>
    </row>
    <row r="45" spans="2:11" s="1" customFormat="1" ht="20.25" customHeight="1">
      <c r="B45" s="382"/>
      <c r="C45" s="32"/>
      <c r="D45" s="32"/>
      <c r="E45" s="586" t="str">
        <f>E7</f>
        <v>Sanace suterénů bytových domů na ul. Fr.Šrámka, Blok 3 dům 28-32</v>
      </c>
      <c r="F45" s="544"/>
      <c r="G45" s="544"/>
      <c r="H45" s="544"/>
      <c r="I45" s="32"/>
      <c r="J45" s="32"/>
      <c r="K45" s="383"/>
    </row>
    <row r="46" spans="2:11" s="1" customFormat="1" ht="14.25" customHeight="1">
      <c r="B46" s="382"/>
      <c r="C46" s="381" t="s">
        <v>169</v>
      </c>
      <c r="D46" s="32"/>
      <c r="E46" s="32"/>
      <c r="F46" s="32"/>
      <c r="G46" s="32"/>
      <c r="H46" s="32"/>
      <c r="I46" s="32"/>
      <c r="J46" s="32"/>
      <c r="K46" s="383"/>
    </row>
    <row r="47" spans="2:11" s="1" customFormat="1" ht="21.75" customHeight="1">
      <c r="B47" s="382"/>
      <c r="C47" s="32"/>
      <c r="D47" s="32"/>
      <c r="E47" s="570" t="str">
        <f>E9</f>
        <v>Nezpůsobilé výdaje - část 3</v>
      </c>
      <c r="F47" s="544"/>
      <c r="G47" s="544"/>
      <c r="H47" s="544"/>
      <c r="I47" s="32"/>
      <c r="J47" s="32"/>
      <c r="K47" s="383"/>
    </row>
    <row r="48" spans="2:11" s="1" customFormat="1" ht="6.75" customHeight="1">
      <c r="B48" s="382"/>
      <c r="C48" s="32"/>
      <c r="D48" s="32"/>
      <c r="E48" s="32"/>
      <c r="F48" s="32"/>
      <c r="G48" s="32"/>
      <c r="H48" s="32"/>
      <c r="I48" s="32"/>
      <c r="J48" s="32"/>
      <c r="K48" s="383"/>
    </row>
    <row r="49" spans="2:11" s="1" customFormat="1" ht="18" customHeight="1">
      <c r="B49" s="382"/>
      <c r="C49" s="381" t="s">
        <v>105</v>
      </c>
      <c r="D49" s="32"/>
      <c r="E49" s="32"/>
      <c r="F49" s="27" t="str">
        <f>F12</f>
        <v> Fráni Šrámka 2457/28, 2458/30, 2459/32, Ostrava - Mariánské Hory</v>
      </c>
      <c r="G49" s="32"/>
      <c r="H49" s="32"/>
      <c r="I49" s="381" t="s">
        <v>107</v>
      </c>
      <c r="J49" s="84">
        <f>IF(J12="","",J12)</f>
        <v>42555</v>
      </c>
      <c r="K49" s="383"/>
    </row>
    <row r="50" spans="2:11" s="1" customFormat="1" ht="6.75" customHeight="1">
      <c r="B50" s="382"/>
      <c r="C50" s="32"/>
      <c r="D50" s="32"/>
      <c r="E50" s="32"/>
      <c r="F50" s="32"/>
      <c r="G50" s="32"/>
      <c r="H50" s="32"/>
      <c r="I50" s="32"/>
      <c r="J50" s="32"/>
      <c r="K50" s="383"/>
    </row>
    <row r="51" spans="2:11" s="1" customFormat="1" ht="15">
      <c r="B51" s="382"/>
      <c r="C51" s="381" t="s">
        <v>108</v>
      </c>
      <c r="D51" s="32"/>
      <c r="E51" s="32"/>
      <c r="F51" s="27" t="s">
        <v>1323</v>
      </c>
      <c r="G51" s="32"/>
      <c r="H51" s="32"/>
      <c r="I51" s="381" t="s">
        <v>113</v>
      </c>
      <c r="J51" s="27" t="str">
        <f>E21</f>
        <v>POEL spol s.r.o</v>
      </c>
      <c r="K51" s="383"/>
    </row>
    <row r="52" spans="2:11" s="1" customFormat="1" ht="14.25" customHeight="1">
      <c r="B52" s="382"/>
      <c r="C52" s="381" t="s">
        <v>111</v>
      </c>
      <c r="D52" s="32"/>
      <c r="E52" s="32"/>
      <c r="F52" s="27" t="str">
        <f>IF(E18="","",E18)</f>
        <v>Na základě výběrového řízení</v>
      </c>
      <c r="G52" s="32"/>
      <c r="H52" s="32"/>
      <c r="I52" s="32"/>
      <c r="J52" s="32"/>
      <c r="K52" s="383"/>
    </row>
    <row r="53" spans="2:11" s="1" customFormat="1" ht="9.75" customHeight="1">
      <c r="B53" s="382"/>
      <c r="C53" s="32"/>
      <c r="D53" s="32"/>
      <c r="E53" s="32"/>
      <c r="F53" s="32"/>
      <c r="G53" s="32"/>
      <c r="H53" s="32"/>
      <c r="I53" s="32"/>
      <c r="J53" s="32"/>
      <c r="K53" s="383"/>
    </row>
    <row r="54" spans="2:11" s="1" customFormat="1" ht="29.25" customHeight="1">
      <c r="B54" s="382"/>
      <c r="C54" s="405" t="s">
        <v>171</v>
      </c>
      <c r="D54" s="393"/>
      <c r="E54" s="393"/>
      <c r="F54" s="393"/>
      <c r="G54" s="393"/>
      <c r="H54" s="393"/>
      <c r="I54" s="393"/>
      <c r="J54" s="406" t="s">
        <v>172</v>
      </c>
      <c r="K54" s="407"/>
    </row>
    <row r="55" spans="2:11" s="1" customFormat="1" ht="9.75" customHeight="1">
      <c r="B55" s="382"/>
      <c r="C55" s="32"/>
      <c r="D55" s="32"/>
      <c r="E55" s="32"/>
      <c r="F55" s="32"/>
      <c r="G55" s="32"/>
      <c r="H55" s="32"/>
      <c r="I55" s="32"/>
      <c r="J55" s="32"/>
      <c r="K55" s="383"/>
    </row>
    <row r="56" spans="2:47" s="1" customFormat="1" ht="29.25" customHeight="1">
      <c r="B56" s="382"/>
      <c r="C56" s="408" t="s">
        <v>173</v>
      </c>
      <c r="D56" s="32"/>
      <c r="E56" s="32"/>
      <c r="F56" s="32"/>
      <c r="G56" s="32"/>
      <c r="H56" s="32"/>
      <c r="I56" s="32"/>
      <c r="J56" s="388">
        <f>J90</f>
        <v>0</v>
      </c>
      <c r="K56" s="383"/>
      <c r="AU56" s="17" t="s">
        <v>174</v>
      </c>
    </row>
    <row r="57" spans="2:11" s="415" customFormat="1" ht="24.75" customHeight="1">
      <c r="B57" s="409"/>
      <c r="C57" s="410"/>
      <c r="D57" s="411" t="s">
        <v>299</v>
      </c>
      <c r="E57" s="412"/>
      <c r="F57" s="412"/>
      <c r="G57" s="412"/>
      <c r="H57" s="412"/>
      <c r="I57" s="412"/>
      <c r="J57" s="413">
        <f>J91</f>
        <v>0</v>
      </c>
      <c r="K57" s="414"/>
    </row>
    <row r="58" spans="2:11" s="422" customFormat="1" ht="19.5" customHeight="1">
      <c r="B58" s="416"/>
      <c r="C58" s="417"/>
      <c r="D58" s="418" t="s">
        <v>676</v>
      </c>
      <c r="E58" s="419"/>
      <c r="F58" s="419"/>
      <c r="G58" s="419"/>
      <c r="H58" s="419"/>
      <c r="I58" s="419"/>
      <c r="J58" s="420">
        <f>J92</f>
        <v>0</v>
      </c>
      <c r="K58" s="421"/>
    </row>
    <row r="59" spans="2:11" s="422" customFormat="1" ht="19.5" customHeight="1">
      <c r="B59" s="416"/>
      <c r="C59" s="417"/>
      <c r="D59" s="418" t="s">
        <v>1061</v>
      </c>
      <c r="E59" s="419"/>
      <c r="F59" s="419"/>
      <c r="G59" s="419"/>
      <c r="H59" s="419"/>
      <c r="I59" s="419"/>
      <c r="J59" s="420">
        <f>J149</f>
        <v>0</v>
      </c>
      <c r="K59" s="421"/>
    </row>
    <row r="60" spans="2:11" s="422" customFormat="1" ht="19.5" customHeight="1">
      <c r="B60" s="416"/>
      <c r="C60" s="417"/>
      <c r="D60" s="418" t="s">
        <v>1062</v>
      </c>
      <c r="E60" s="419"/>
      <c r="F60" s="419"/>
      <c r="G60" s="419"/>
      <c r="H60" s="419"/>
      <c r="I60" s="419"/>
      <c r="J60" s="420">
        <f>J159</f>
        <v>0</v>
      </c>
      <c r="K60" s="421"/>
    </row>
    <row r="61" spans="2:11" s="422" customFormat="1" ht="19.5" customHeight="1">
      <c r="B61" s="416"/>
      <c r="C61" s="417"/>
      <c r="D61" s="418" t="s">
        <v>1063</v>
      </c>
      <c r="E61" s="419"/>
      <c r="F61" s="419"/>
      <c r="G61" s="419"/>
      <c r="H61" s="419"/>
      <c r="I61" s="419"/>
      <c r="J61" s="420">
        <f>J171</f>
        <v>0</v>
      </c>
      <c r="K61" s="421"/>
    </row>
    <row r="62" spans="2:11" s="422" customFormat="1" ht="19.5" customHeight="1">
      <c r="B62" s="416"/>
      <c r="C62" s="417"/>
      <c r="D62" s="418" t="s">
        <v>1064</v>
      </c>
      <c r="E62" s="419"/>
      <c r="F62" s="419"/>
      <c r="G62" s="419"/>
      <c r="H62" s="419"/>
      <c r="I62" s="419"/>
      <c r="J62" s="420">
        <f>J176</f>
        <v>0</v>
      </c>
      <c r="K62" s="421"/>
    </row>
    <row r="63" spans="2:11" s="422" customFormat="1" ht="19.5" customHeight="1">
      <c r="B63" s="416"/>
      <c r="C63" s="417"/>
      <c r="D63" s="418" t="s">
        <v>301</v>
      </c>
      <c r="E63" s="419"/>
      <c r="F63" s="419"/>
      <c r="G63" s="419"/>
      <c r="H63" s="419"/>
      <c r="I63" s="419"/>
      <c r="J63" s="420">
        <f>J187</f>
        <v>0</v>
      </c>
      <c r="K63" s="421"/>
    </row>
    <row r="64" spans="2:11" s="422" customFormat="1" ht="19.5" customHeight="1">
      <c r="B64" s="416"/>
      <c r="C64" s="417"/>
      <c r="D64" s="418" t="s">
        <v>1065</v>
      </c>
      <c r="E64" s="419"/>
      <c r="F64" s="419"/>
      <c r="G64" s="419"/>
      <c r="H64" s="419"/>
      <c r="I64" s="419"/>
      <c r="J64" s="420">
        <f>J196</f>
        <v>0</v>
      </c>
      <c r="K64" s="421"/>
    </row>
    <row r="65" spans="2:11" s="422" customFormat="1" ht="19.5" customHeight="1">
      <c r="B65" s="416"/>
      <c r="C65" s="417"/>
      <c r="D65" s="418" t="s">
        <v>1066</v>
      </c>
      <c r="E65" s="419"/>
      <c r="F65" s="419"/>
      <c r="G65" s="419"/>
      <c r="H65" s="419"/>
      <c r="I65" s="419"/>
      <c r="J65" s="420">
        <f>J212</f>
        <v>0</v>
      </c>
      <c r="K65" s="421"/>
    </row>
    <row r="66" spans="2:11" s="415" customFormat="1" ht="24.75" customHeight="1">
      <c r="B66" s="409"/>
      <c r="C66" s="410"/>
      <c r="D66" s="411" t="s">
        <v>303</v>
      </c>
      <c r="E66" s="412"/>
      <c r="F66" s="412"/>
      <c r="G66" s="412"/>
      <c r="H66" s="412"/>
      <c r="I66" s="412"/>
      <c r="J66" s="413">
        <f>J214</f>
        <v>0</v>
      </c>
      <c r="K66" s="414"/>
    </row>
    <row r="67" spans="2:11" s="422" customFormat="1" ht="19.5" customHeight="1">
      <c r="B67" s="416"/>
      <c r="C67" s="417"/>
      <c r="D67" s="418" t="s">
        <v>679</v>
      </c>
      <c r="E67" s="419"/>
      <c r="F67" s="419"/>
      <c r="G67" s="419"/>
      <c r="H67" s="419"/>
      <c r="I67" s="419"/>
      <c r="J67" s="420">
        <f>J215</f>
        <v>0</v>
      </c>
      <c r="K67" s="421"/>
    </row>
    <row r="68" spans="2:11" s="422" customFormat="1" ht="19.5" customHeight="1">
      <c r="B68" s="416"/>
      <c r="C68" s="417"/>
      <c r="D68" s="418" t="s">
        <v>1067</v>
      </c>
      <c r="E68" s="419"/>
      <c r="F68" s="419"/>
      <c r="G68" s="419"/>
      <c r="H68" s="419"/>
      <c r="I68" s="419"/>
      <c r="J68" s="420">
        <f>J223</f>
        <v>0</v>
      </c>
      <c r="K68" s="421"/>
    </row>
    <row r="69" spans="2:11" s="415" customFormat="1" ht="24.75" customHeight="1">
      <c r="B69" s="409"/>
      <c r="C69" s="410"/>
      <c r="D69" s="411" t="s">
        <v>903</v>
      </c>
      <c r="E69" s="412"/>
      <c r="F69" s="412"/>
      <c r="G69" s="412"/>
      <c r="H69" s="412"/>
      <c r="I69" s="412"/>
      <c r="J69" s="413">
        <f>J227</f>
        <v>0</v>
      </c>
      <c r="K69" s="414"/>
    </row>
    <row r="70" spans="2:11" s="415" customFormat="1" ht="24.75" customHeight="1">
      <c r="B70" s="409"/>
      <c r="C70" s="410"/>
      <c r="D70" s="411" t="s">
        <v>905</v>
      </c>
      <c r="E70" s="412"/>
      <c r="F70" s="412"/>
      <c r="G70" s="412"/>
      <c r="H70" s="412"/>
      <c r="I70" s="412"/>
      <c r="J70" s="413">
        <f>J234</f>
        <v>0</v>
      </c>
      <c r="K70" s="414"/>
    </row>
    <row r="71" spans="2:11" s="1" customFormat="1" ht="21.75" customHeight="1">
      <c r="B71" s="382"/>
      <c r="C71" s="32"/>
      <c r="D71" s="32"/>
      <c r="E71" s="32"/>
      <c r="F71" s="32"/>
      <c r="G71" s="32"/>
      <c r="H71" s="32"/>
      <c r="I71" s="32"/>
      <c r="J71" s="32"/>
      <c r="K71" s="383"/>
    </row>
    <row r="72" spans="2:11" s="1" customFormat="1" ht="6.75" customHeight="1">
      <c r="B72" s="399"/>
      <c r="C72" s="400"/>
      <c r="D72" s="400"/>
      <c r="E72" s="400"/>
      <c r="F72" s="400"/>
      <c r="G72" s="400"/>
      <c r="H72" s="400"/>
      <c r="I72" s="400"/>
      <c r="J72" s="400"/>
      <c r="K72" s="401"/>
    </row>
    <row r="76" spans="2:12" s="1" customFormat="1" ht="6.75" customHeight="1">
      <c r="B76" s="402"/>
      <c r="C76" s="403"/>
      <c r="D76" s="403"/>
      <c r="E76" s="403"/>
      <c r="F76" s="403"/>
      <c r="G76" s="403"/>
      <c r="H76" s="403"/>
      <c r="I76" s="403"/>
      <c r="J76" s="403"/>
      <c r="K76" s="403"/>
      <c r="L76" s="382"/>
    </row>
    <row r="77" spans="2:12" s="1" customFormat="1" ht="36.75" customHeight="1">
      <c r="B77" s="382"/>
      <c r="C77" s="51" t="s">
        <v>178</v>
      </c>
      <c r="L77" s="382"/>
    </row>
    <row r="78" spans="2:12" s="1" customFormat="1" ht="6.75" customHeight="1">
      <c r="B78" s="382"/>
      <c r="L78" s="382"/>
    </row>
    <row r="79" spans="2:12" s="1" customFormat="1" ht="14.25" customHeight="1">
      <c r="B79" s="382"/>
      <c r="C79" s="423" t="s">
        <v>1330</v>
      </c>
      <c r="L79" s="382"/>
    </row>
    <row r="80" spans="2:12" s="1" customFormat="1" ht="20.25" customHeight="1">
      <c r="B80" s="382"/>
      <c r="E80" s="583" t="str">
        <f>E7</f>
        <v>Sanace suterénů bytových domů na ul. Fr.Šrámka, Blok 3 dům 28-32</v>
      </c>
      <c r="F80" s="555"/>
      <c r="G80" s="555"/>
      <c r="H80" s="555"/>
      <c r="L80" s="382"/>
    </row>
    <row r="81" spans="2:12" s="1" customFormat="1" ht="14.25" customHeight="1">
      <c r="B81" s="382"/>
      <c r="C81" s="423" t="s">
        <v>169</v>
      </c>
      <c r="L81" s="382"/>
    </row>
    <row r="82" spans="2:12" s="1" customFormat="1" ht="21.75" customHeight="1">
      <c r="B82" s="382"/>
      <c r="E82" s="545" t="str">
        <f>E9</f>
        <v>Nezpůsobilé výdaje - část 3</v>
      </c>
      <c r="F82" s="555"/>
      <c r="G82" s="555"/>
      <c r="H82" s="555"/>
      <c r="L82" s="382"/>
    </row>
    <row r="83" spans="2:12" s="1" customFormat="1" ht="6.75" customHeight="1">
      <c r="B83" s="382"/>
      <c r="L83" s="382"/>
    </row>
    <row r="84" spans="2:12" s="1" customFormat="1" ht="18" customHeight="1">
      <c r="B84" s="382"/>
      <c r="C84" s="423" t="s">
        <v>105</v>
      </c>
      <c r="F84" s="111" t="str">
        <f>F12</f>
        <v> Fráni Šrámka 2457/28, 2458/30, 2459/32, Ostrava - Mariánské Hory</v>
      </c>
      <c r="I84" s="423" t="s">
        <v>107</v>
      </c>
      <c r="J84" s="56">
        <f>IF(J12="","",J12)</f>
        <v>42555</v>
      </c>
      <c r="L84" s="382"/>
    </row>
    <row r="85" spans="2:12" s="1" customFormat="1" ht="6.75" customHeight="1">
      <c r="B85" s="382"/>
      <c r="L85" s="382"/>
    </row>
    <row r="86" spans="2:12" s="1" customFormat="1" ht="15">
      <c r="B86" s="382"/>
      <c r="C86" s="423" t="s">
        <v>108</v>
      </c>
      <c r="F86" s="111">
        <f>E15</f>
        <v>0</v>
      </c>
      <c r="I86" s="423" t="s">
        <v>113</v>
      </c>
      <c r="J86" s="111" t="str">
        <f>E21</f>
        <v>POEL spol s.r.o</v>
      </c>
      <c r="L86" s="382"/>
    </row>
    <row r="87" spans="2:12" s="1" customFormat="1" ht="14.25" customHeight="1">
      <c r="B87" s="382"/>
      <c r="C87" s="423" t="s">
        <v>111</v>
      </c>
      <c r="F87" s="111" t="str">
        <f>IF(E18="","",E18)</f>
        <v>Na základě výběrového řízení</v>
      </c>
      <c r="L87" s="382"/>
    </row>
    <row r="88" spans="2:12" s="1" customFormat="1" ht="9.75" customHeight="1">
      <c r="B88" s="382"/>
      <c r="L88" s="382"/>
    </row>
    <row r="89" spans="2:20" s="9" customFormat="1" ht="29.25" customHeight="1">
      <c r="B89" s="424"/>
      <c r="C89" s="425" t="s">
        <v>179</v>
      </c>
      <c r="D89" s="426" t="s">
        <v>137</v>
      </c>
      <c r="E89" s="426" t="s">
        <v>133</v>
      </c>
      <c r="F89" s="426" t="s">
        <v>180</v>
      </c>
      <c r="G89" s="426" t="s">
        <v>181</v>
      </c>
      <c r="H89" s="426" t="s">
        <v>182</v>
      </c>
      <c r="I89" s="427" t="s">
        <v>183</v>
      </c>
      <c r="J89" s="426" t="s">
        <v>172</v>
      </c>
      <c r="K89" s="428" t="s">
        <v>184</v>
      </c>
      <c r="L89" s="424"/>
      <c r="M89" s="429" t="s">
        <v>185</v>
      </c>
      <c r="N89" s="430" t="s">
        <v>122</v>
      </c>
      <c r="O89" s="430" t="s">
        <v>186</v>
      </c>
      <c r="P89" s="430" t="s">
        <v>187</v>
      </c>
      <c r="Q89" s="430" t="s">
        <v>188</v>
      </c>
      <c r="R89" s="430" t="s">
        <v>189</v>
      </c>
      <c r="S89" s="430" t="s">
        <v>190</v>
      </c>
      <c r="T89" s="431" t="s">
        <v>191</v>
      </c>
    </row>
    <row r="90" spans="2:63" s="1" customFormat="1" ht="29.25" customHeight="1">
      <c r="B90" s="382"/>
      <c r="C90" s="432" t="s">
        <v>173</v>
      </c>
      <c r="J90" s="433">
        <f>BK90</f>
        <v>0</v>
      </c>
      <c r="L90" s="382"/>
      <c r="M90" s="434"/>
      <c r="N90" s="386"/>
      <c r="O90" s="386"/>
      <c r="P90" s="435">
        <f>P91+P214+P227+P234</f>
        <v>2271.23677</v>
      </c>
      <c r="Q90" s="386"/>
      <c r="R90" s="435">
        <f>R91+R214+R227+R234</f>
        <v>156.71</v>
      </c>
      <c r="S90" s="386"/>
      <c r="T90" s="436">
        <f>T91+T214+T227+T234</f>
        <v>30.0716</v>
      </c>
      <c r="AT90" s="17" t="s">
        <v>151</v>
      </c>
      <c r="AU90" s="17" t="s">
        <v>174</v>
      </c>
      <c r="BK90" s="121">
        <f>BK91+BK214+BK227+BK234</f>
        <v>0</v>
      </c>
    </row>
    <row r="91" spans="2:63" s="438" customFormat="1" ht="36.75" customHeight="1">
      <c r="B91" s="437"/>
      <c r="D91" s="439" t="s">
        <v>151</v>
      </c>
      <c r="E91" s="440" t="s">
        <v>311</v>
      </c>
      <c r="F91" s="440" t="s">
        <v>312</v>
      </c>
      <c r="J91" s="441">
        <f>BK91</f>
        <v>0</v>
      </c>
      <c r="L91" s="437"/>
      <c r="M91" s="442"/>
      <c r="N91" s="443"/>
      <c r="O91" s="443"/>
      <c r="P91" s="444">
        <f>P92+P149+P159+P171+P176+P187+P196+P212</f>
        <v>2249.82317</v>
      </c>
      <c r="Q91" s="443"/>
      <c r="R91" s="444">
        <f>R92+R149+R159+R171+R176+R187+R196+R212</f>
        <v>156.42202400000002</v>
      </c>
      <c r="S91" s="443"/>
      <c r="T91" s="445">
        <f>T92+T149+T159+T171+T176+T187+T196+T212</f>
        <v>30.0716</v>
      </c>
      <c r="AR91" s="439" t="s">
        <v>158</v>
      </c>
      <c r="AT91" s="446" t="s">
        <v>151</v>
      </c>
      <c r="AU91" s="446" t="s">
        <v>152</v>
      </c>
      <c r="AY91" s="439" t="s">
        <v>194</v>
      </c>
      <c r="BK91" s="447">
        <f>BK92+BK149+BK159+BK171+BK176+BK187+BK196+BK212</f>
        <v>0</v>
      </c>
    </row>
    <row r="92" spans="2:63" s="438" customFormat="1" ht="19.5" customHeight="1">
      <c r="B92" s="437"/>
      <c r="D92" s="448" t="s">
        <v>151</v>
      </c>
      <c r="E92" s="449" t="s">
        <v>158</v>
      </c>
      <c r="F92" s="449" t="s">
        <v>683</v>
      </c>
      <c r="J92" s="450">
        <f>BK92</f>
        <v>0</v>
      </c>
      <c r="L92" s="437"/>
      <c r="M92" s="442"/>
      <c r="N92" s="443"/>
      <c r="O92" s="443"/>
      <c r="P92" s="444">
        <f>SUM(P93:P148)</f>
        <v>1541.1623699999998</v>
      </c>
      <c r="Q92" s="443"/>
      <c r="R92" s="444">
        <f>SUM(R93:R148)</f>
        <v>2.152258</v>
      </c>
      <c r="S92" s="443"/>
      <c r="T92" s="445">
        <f>SUM(T93:T148)</f>
        <v>17.8356</v>
      </c>
      <c r="AR92" s="439" t="s">
        <v>158</v>
      </c>
      <c r="AT92" s="446" t="s">
        <v>151</v>
      </c>
      <c r="AU92" s="446" t="s">
        <v>158</v>
      </c>
      <c r="AY92" s="439" t="s">
        <v>194</v>
      </c>
      <c r="BK92" s="447">
        <f>SUM(BK93:BK148)</f>
        <v>0</v>
      </c>
    </row>
    <row r="93" spans="2:65" s="1" customFormat="1" ht="20.25" customHeight="1">
      <c r="B93" s="451"/>
      <c r="C93" s="452" t="s">
        <v>158</v>
      </c>
      <c r="D93" s="452" t="s">
        <v>197</v>
      </c>
      <c r="E93" s="453" t="s">
        <v>1068</v>
      </c>
      <c r="F93" s="454" t="s">
        <v>1069</v>
      </c>
      <c r="G93" s="455" t="s">
        <v>340</v>
      </c>
      <c r="H93" s="456">
        <v>340.4</v>
      </c>
      <c r="I93" s="457"/>
      <c r="J93" s="457">
        <f>ROUND(I93*H93,2)</f>
        <v>0</v>
      </c>
      <c r="K93" s="454" t="s">
        <v>317</v>
      </c>
      <c r="L93" s="382"/>
      <c r="M93" s="458" t="s">
        <v>90</v>
      </c>
      <c r="N93" s="459" t="s">
        <v>124</v>
      </c>
      <c r="O93" s="460">
        <v>0.058</v>
      </c>
      <c r="P93" s="460">
        <f>O93*H93</f>
        <v>19.743199999999998</v>
      </c>
      <c r="Q93" s="460">
        <v>0</v>
      </c>
      <c r="R93" s="460">
        <f>Q93*H93</f>
        <v>0</v>
      </c>
      <c r="S93" s="460">
        <v>0</v>
      </c>
      <c r="T93" s="461">
        <f>S93*H93</f>
        <v>0</v>
      </c>
      <c r="AR93" s="17" t="s">
        <v>201</v>
      </c>
      <c r="AT93" s="17" t="s">
        <v>197</v>
      </c>
      <c r="AU93" s="17" t="s">
        <v>202</v>
      </c>
      <c r="AY93" s="17" t="s">
        <v>194</v>
      </c>
      <c r="BE93" s="146">
        <f>IF(N93="základní",J93,0)</f>
        <v>0</v>
      </c>
      <c r="BF93" s="146">
        <f>IF(N93="snížená",J93,0)</f>
        <v>0</v>
      </c>
      <c r="BG93" s="146">
        <f>IF(N93="zákl. přenesená",J93,0)</f>
        <v>0</v>
      </c>
      <c r="BH93" s="146">
        <f>IF(N93="sníž. přenesená",J93,0)</f>
        <v>0</v>
      </c>
      <c r="BI93" s="146">
        <f>IF(N93="nulová",J93,0)</f>
        <v>0</v>
      </c>
      <c r="BJ93" s="17" t="s">
        <v>202</v>
      </c>
      <c r="BK93" s="146">
        <f>ROUND(I93*H93,2)</f>
        <v>0</v>
      </c>
      <c r="BL93" s="17" t="s">
        <v>201</v>
      </c>
      <c r="BM93" s="17" t="s">
        <v>202</v>
      </c>
    </row>
    <row r="94" spans="2:51" s="463" customFormat="1" ht="13.5">
      <c r="B94" s="462"/>
      <c r="D94" s="464" t="s">
        <v>209</v>
      </c>
      <c r="E94" s="465" t="s">
        <v>90</v>
      </c>
      <c r="F94" s="466" t="s">
        <v>1070</v>
      </c>
      <c r="H94" s="467">
        <v>340.4</v>
      </c>
      <c r="L94" s="462"/>
      <c r="M94" s="468"/>
      <c r="N94" s="469"/>
      <c r="O94" s="469"/>
      <c r="P94" s="469"/>
      <c r="Q94" s="469"/>
      <c r="R94" s="469"/>
      <c r="S94" s="469"/>
      <c r="T94" s="470"/>
      <c r="AT94" s="465" t="s">
        <v>209</v>
      </c>
      <c r="AU94" s="465" t="s">
        <v>202</v>
      </c>
      <c r="AV94" s="463" t="s">
        <v>202</v>
      </c>
      <c r="AW94" s="463" t="s">
        <v>115</v>
      </c>
      <c r="AX94" s="463" t="s">
        <v>152</v>
      </c>
      <c r="AY94" s="465" t="s">
        <v>194</v>
      </c>
    </row>
    <row r="95" spans="2:51" s="472" customFormat="1" ht="13.5">
      <c r="B95" s="471"/>
      <c r="D95" s="473" t="s">
        <v>209</v>
      </c>
      <c r="E95" s="474" t="s">
        <v>90</v>
      </c>
      <c r="F95" s="475" t="s">
        <v>220</v>
      </c>
      <c r="H95" s="476">
        <v>340.4</v>
      </c>
      <c r="L95" s="471"/>
      <c r="M95" s="477"/>
      <c r="N95" s="478"/>
      <c r="O95" s="478"/>
      <c r="P95" s="478"/>
      <c r="Q95" s="478"/>
      <c r="R95" s="478"/>
      <c r="S95" s="478"/>
      <c r="T95" s="479"/>
      <c r="AT95" s="480" t="s">
        <v>209</v>
      </c>
      <c r="AU95" s="480" t="s">
        <v>202</v>
      </c>
      <c r="AV95" s="472" t="s">
        <v>201</v>
      </c>
      <c r="AW95" s="472" t="s">
        <v>115</v>
      </c>
      <c r="AX95" s="472" t="s">
        <v>158</v>
      </c>
      <c r="AY95" s="480" t="s">
        <v>194</v>
      </c>
    </row>
    <row r="96" spans="2:65" s="1" customFormat="1" ht="28.5" customHeight="1">
      <c r="B96" s="451"/>
      <c r="C96" s="452" t="s">
        <v>202</v>
      </c>
      <c r="D96" s="452" t="s">
        <v>197</v>
      </c>
      <c r="E96" s="453" t="s">
        <v>684</v>
      </c>
      <c r="F96" s="454" t="s">
        <v>685</v>
      </c>
      <c r="G96" s="455" t="s">
        <v>316</v>
      </c>
      <c r="H96" s="456">
        <v>61</v>
      </c>
      <c r="I96" s="457"/>
      <c r="J96" s="457">
        <f>ROUND(I96*H96,2)</f>
        <v>0</v>
      </c>
      <c r="K96" s="454" t="s">
        <v>317</v>
      </c>
      <c r="L96" s="382"/>
      <c r="M96" s="458" t="s">
        <v>90</v>
      </c>
      <c r="N96" s="459" t="s">
        <v>124</v>
      </c>
      <c r="O96" s="460">
        <v>0.16</v>
      </c>
      <c r="P96" s="460">
        <f>O96*H96</f>
        <v>9.76</v>
      </c>
      <c r="Q96" s="460">
        <v>0</v>
      </c>
      <c r="R96" s="460">
        <f>Q96*H96</f>
        <v>0</v>
      </c>
      <c r="S96" s="460">
        <v>0.255</v>
      </c>
      <c r="T96" s="461">
        <f>S96*H96</f>
        <v>15.555</v>
      </c>
      <c r="AR96" s="17" t="s">
        <v>201</v>
      </c>
      <c r="AT96" s="17" t="s">
        <v>197</v>
      </c>
      <c r="AU96" s="17" t="s">
        <v>202</v>
      </c>
      <c r="AY96" s="17" t="s">
        <v>194</v>
      </c>
      <c r="BE96" s="146">
        <f>IF(N96="základní",J96,0)</f>
        <v>0</v>
      </c>
      <c r="BF96" s="146">
        <f>IF(N96="snížená",J96,0)</f>
        <v>0</v>
      </c>
      <c r="BG96" s="146">
        <f>IF(N96="zákl. přenesená",J96,0)</f>
        <v>0</v>
      </c>
      <c r="BH96" s="146">
        <f>IF(N96="sníž. přenesená",J96,0)</f>
        <v>0</v>
      </c>
      <c r="BI96" s="146">
        <f>IF(N96="nulová",J96,0)</f>
        <v>0</v>
      </c>
      <c r="BJ96" s="17" t="s">
        <v>202</v>
      </c>
      <c r="BK96" s="146">
        <f>ROUND(I96*H96,2)</f>
        <v>0</v>
      </c>
      <c r="BL96" s="17" t="s">
        <v>201</v>
      </c>
      <c r="BM96" s="17" t="s">
        <v>158</v>
      </c>
    </row>
    <row r="97" spans="2:51" s="463" customFormat="1" ht="13.5">
      <c r="B97" s="462"/>
      <c r="D97" s="464" t="s">
        <v>209</v>
      </c>
      <c r="E97" s="465" t="s">
        <v>90</v>
      </c>
      <c r="F97" s="466" t="s">
        <v>1071</v>
      </c>
      <c r="H97" s="467">
        <v>61</v>
      </c>
      <c r="L97" s="462"/>
      <c r="M97" s="468"/>
      <c r="N97" s="469"/>
      <c r="O97" s="469"/>
      <c r="P97" s="469"/>
      <c r="Q97" s="469"/>
      <c r="R97" s="469"/>
      <c r="S97" s="469"/>
      <c r="T97" s="470"/>
      <c r="AT97" s="465" t="s">
        <v>209</v>
      </c>
      <c r="AU97" s="465" t="s">
        <v>202</v>
      </c>
      <c r="AV97" s="463" t="s">
        <v>202</v>
      </c>
      <c r="AW97" s="463" t="s">
        <v>115</v>
      </c>
      <c r="AX97" s="463" t="s">
        <v>152</v>
      </c>
      <c r="AY97" s="465" t="s">
        <v>194</v>
      </c>
    </row>
    <row r="98" spans="2:51" s="472" customFormat="1" ht="13.5">
      <c r="B98" s="471"/>
      <c r="D98" s="473" t="s">
        <v>209</v>
      </c>
      <c r="E98" s="474" t="s">
        <v>90</v>
      </c>
      <c r="F98" s="475" t="s">
        <v>220</v>
      </c>
      <c r="H98" s="476">
        <v>61</v>
      </c>
      <c r="L98" s="471"/>
      <c r="M98" s="477"/>
      <c r="N98" s="478"/>
      <c r="O98" s="478"/>
      <c r="P98" s="478"/>
      <c r="Q98" s="478"/>
      <c r="R98" s="478"/>
      <c r="S98" s="478"/>
      <c r="T98" s="479"/>
      <c r="AT98" s="480" t="s">
        <v>209</v>
      </c>
      <c r="AU98" s="480" t="s">
        <v>202</v>
      </c>
      <c r="AV98" s="472" t="s">
        <v>201</v>
      </c>
      <c r="AW98" s="472" t="s">
        <v>115</v>
      </c>
      <c r="AX98" s="472" t="s">
        <v>158</v>
      </c>
      <c r="AY98" s="480" t="s">
        <v>194</v>
      </c>
    </row>
    <row r="99" spans="2:65" s="1" customFormat="1" ht="20.25" customHeight="1">
      <c r="B99" s="451"/>
      <c r="C99" s="452" t="s">
        <v>221</v>
      </c>
      <c r="D99" s="452" t="s">
        <v>197</v>
      </c>
      <c r="E99" s="453" t="s">
        <v>1072</v>
      </c>
      <c r="F99" s="454" t="s">
        <v>1073</v>
      </c>
      <c r="G99" s="455" t="s">
        <v>340</v>
      </c>
      <c r="H99" s="456">
        <v>64.6</v>
      </c>
      <c r="I99" s="457"/>
      <c r="J99" s="457">
        <f>ROUND(I99*H99,2)</f>
        <v>0</v>
      </c>
      <c r="K99" s="454" t="s">
        <v>90</v>
      </c>
      <c r="L99" s="382"/>
      <c r="M99" s="458" t="s">
        <v>90</v>
      </c>
      <c r="N99" s="459" t="s">
        <v>124</v>
      </c>
      <c r="O99" s="460">
        <v>0.009</v>
      </c>
      <c r="P99" s="460">
        <f>O99*H99</f>
        <v>0.5813999999999999</v>
      </c>
      <c r="Q99" s="460">
        <v>0</v>
      </c>
      <c r="R99" s="460">
        <f>Q99*H99</f>
        <v>0</v>
      </c>
      <c r="S99" s="460">
        <v>0</v>
      </c>
      <c r="T99" s="461">
        <f>S99*H99</f>
        <v>0</v>
      </c>
      <c r="AR99" s="17" t="s">
        <v>201</v>
      </c>
      <c r="AT99" s="17" t="s">
        <v>197</v>
      </c>
      <c r="AU99" s="17" t="s">
        <v>202</v>
      </c>
      <c r="AY99" s="17" t="s">
        <v>194</v>
      </c>
      <c r="BE99" s="146">
        <f>IF(N99="základní",J99,0)</f>
        <v>0</v>
      </c>
      <c r="BF99" s="146">
        <f>IF(N99="snížená",J99,0)</f>
        <v>0</v>
      </c>
      <c r="BG99" s="146">
        <f>IF(N99="zákl. přenesená",J99,0)</f>
        <v>0</v>
      </c>
      <c r="BH99" s="146">
        <f>IF(N99="sníž. přenesená",J99,0)</f>
        <v>0</v>
      </c>
      <c r="BI99" s="146">
        <f>IF(N99="nulová",J99,0)</f>
        <v>0</v>
      </c>
      <c r="BJ99" s="17" t="s">
        <v>202</v>
      </c>
      <c r="BK99" s="146">
        <f>ROUND(I99*H99,2)</f>
        <v>0</v>
      </c>
      <c r="BL99" s="17" t="s">
        <v>201</v>
      </c>
      <c r="BM99" s="17" t="s">
        <v>1074</v>
      </c>
    </row>
    <row r="100" spans="2:51" s="463" customFormat="1" ht="13.5">
      <c r="B100" s="462"/>
      <c r="D100" s="473" t="s">
        <v>209</v>
      </c>
      <c r="E100" s="481" t="s">
        <v>90</v>
      </c>
      <c r="F100" s="482" t="s">
        <v>1075</v>
      </c>
      <c r="H100" s="483">
        <v>64.6</v>
      </c>
      <c r="L100" s="462"/>
      <c r="M100" s="468"/>
      <c r="N100" s="469"/>
      <c r="O100" s="469"/>
      <c r="P100" s="469"/>
      <c r="Q100" s="469"/>
      <c r="R100" s="469"/>
      <c r="S100" s="469"/>
      <c r="T100" s="470"/>
      <c r="AT100" s="465" t="s">
        <v>209</v>
      </c>
      <c r="AU100" s="465" t="s">
        <v>202</v>
      </c>
      <c r="AV100" s="463" t="s">
        <v>202</v>
      </c>
      <c r="AW100" s="463" t="s">
        <v>115</v>
      </c>
      <c r="AX100" s="463" t="s">
        <v>158</v>
      </c>
      <c r="AY100" s="465" t="s">
        <v>194</v>
      </c>
    </row>
    <row r="101" spans="2:65" s="1" customFormat="1" ht="20.25" customHeight="1">
      <c r="B101" s="451"/>
      <c r="C101" s="452" t="s">
        <v>201</v>
      </c>
      <c r="D101" s="452" t="s">
        <v>197</v>
      </c>
      <c r="E101" s="453" t="s">
        <v>1076</v>
      </c>
      <c r="F101" s="454" t="s">
        <v>1077</v>
      </c>
      <c r="G101" s="455" t="s">
        <v>511</v>
      </c>
      <c r="H101" s="456">
        <v>107.882</v>
      </c>
      <c r="I101" s="457"/>
      <c r="J101" s="457">
        <f>ROUND(I101*H101,2)</f>
        <v>0</v>
      </c>
      <c r="K101" s="454" t="s">
        <v>90</v>
      </c>
      <c r="L101" s="382"/>
      <c r="M101" s="458" t="s">
        <v>90</v>
      </c>
      <c r="N101" s="459" t="s">
        <v>124</v>
      </c>
      <c r="O101" s="460">
        <v>0</v>
      </c>
      <c r="P101" s="460">
        <f>O101*H101</f>
        <v>0</v>
      </c>
      <c r="Q101" s="460">
        <v>0</v>
      </c>
      <c r="R101" s="460">
        <f>Q101*H101</f>
        <v>0</v>
      </c>
      <c r="S101" s="460">
        <v>0</v>
      </c>
      <c r="T101" s="461">
        <f>S101*H101</f>
        <v>0</v>
      </c>
      <c r="AR101" s="17" t="s">
        <v>201</v>
      </c>
      <c r="AT101" s="17" t="s">
        <v>197</v>
      </c>
      <c r="AU101" s="17" t="s">
        <v>202</v>
      </c>
      <c r="AY101" s="17" t="s">
        <v>194</v>
      </c>
      <c r="BE101" s="146">
        <f>IF(N101="základní",J101,0)</f>
        <v>0</v>
      </c>
      <c r="BF101" s="146">
        <f>IF(N101="snížená",J101,0)</f>
        <v>0</v>
      </c>
      <c r="BG101" s="146">
        <f>IF(N101="zákl. přenesená",J101,0)</f>
        <v>0</v>
      </c>
      <c r="BH101" s="146">
        <f>IF(N101="sníž. přenesená",J101,0)</f>
        <v>0</v>
      </c>
      <c r="BI101" s="146">
        <f>IF(N101="nulová",J101,0)</f>
        <v>0</v>
      </c>
      <c r="BJ101" s="17" t="s">
        <v>202</v>
      </c>
      <c r="BK101" s="146">
        <f>ROUND(I101*H101,2)</f>
        <v>0</v>
      </c>
      <c r="BL101" s="17" t="s">
        <v>201</v>
      </c>
      <c r="BM101" s="17" t="s">
        <v>1078</v>
      </c>
    </row>
    <row r="102" spans="2:51" s="463" customFormat="1" ht="13.5">
      <c r="B102" s="462"/>
      <c r="D102" s="473" t="s">
        <v>209</v>
      </c>
      <c r="E102" s="481" t="s">
        <v>90</v>
      </c>
      <c r="F102" s="482" t="s">
        <v>1079</v>
      </c>
      <c r="H102" s="483">
        <v>107.882</v>
      </c>
      <c r="L102" s="462"/>
      <c r="M102" s="468"/>
      <c r="N102" s="469"/>
      <c r="O102" s="469"/>
      <c r="P102" s="469"/>
      <c r="Q102" s="469"/>
      <c r="R102" s="469"/>
      <c r="S102" s="469"/>
      <c r="T102" s="470"/>
      <c r="AT102" s="465" t="s">
        <v>209</v>
      </c>
      <c r="AU102" s="465" t="s">
        <v>202</v>
      </c>
      <c r="AV102" s="463" t="s">
        <v>202</v>
      </c>
      <c r="AW102" s="463" t="s">
        <v>115</v>
      </c>
      <c r="AX102" s="463" t="s">
        <v>158</v>
      </c>
      <c r="AY102" s="465" t="s">
        <v>194</v>
      </c>
    </row>
    <row r="103" spans="2:65" s="1" customFormat="1" ht="28.5" customHeight="1">
      <c r="B103" s="451"/>
      <c r="C103" s="452" t="s">
        <v>193</v>
      </c>
      <c r="D103" s="452" t="s">
        <v>197</v>
      </c>
      <c r="E103" s="453" t="s">
        <v>691</v>
      </c>
      <c r="F103" s="454" t="s">
        <v>692</v>
      </c>
      <c r="G103" s="455" t="s">
        <v>316</v>
      </c>
      <c r="H103" s="456">
        <v>150</v>
      </c>
      <c r="I103" s="457"/>
      <c r="J103" s="457">
        <f>ROUND(I103*H103,2)</f>
        <v>0</v>
      </c>
      <c r="K103" s="454" t="s">
        <v>317</v>
      </c>
      <c r="L103" s="382"/>
      <c r="M103" s="458" t="s">
        <v>90</v>
      </c>
      <c r="N103" s="459" t="s">
        <v>124</v>
      </c>
      <c r="O103" s="460">
        <v>0.058</v>
      </c>
      <c r="P103" s="460">
        <f>O103*H103</f>
        <v>8.700000000000001</v>
      </c>
      <c r="Q103" s="460">
        <v>0</v>
      </c>
      <c r="R103" s="460">
        <f>Q103*H103</f>
        <v>0</v>
      </c>
      <c r="S103" s="460">
        <v>0</v>
      </c>
      <c r="T103" s="461">
        <f>S103*H103</f>
        <v>0</v>
      </c>
      <c r="AR103" s="17" t="s">
        <v>201</v>
      </c>
      <c r="AT103" s="17" t="s">
        <v>197</v>
      </c>
      <c r="AU103" s="17" t="s">
        <v>202</v>
      </c>
      <c r="AY103" s="17" t="s">
        <v>194</v>
      </c>
      <c r="BE103" s="146">
        <f>IF(N103="základní",J103,0)</f>
        <v>0</v>
      </c>
      <c r="BF103" s="146">
        <f>IF(N103="snížená",J103,0)</f>
        <v>0</v>
      </c>
      <c r="BG103" s="146">
        <f>IF(N103="zákl. přenesená",J103,0)</f>
        <v>0</v>
      </c>
      <c r="BH103" s="146">
        <f>IF(N103="sníž. přenesená",J103,0)</f>
        <v>0</v>
      </c>
      <c r="BI103" s="146">
        <f>IF(N103="nulová",J103,0)</f>
        <v>0</v>
      </c>
      <c r="BJ103" s="17" t="s">
        <v>202</v>
      </c>
      <c r="BK103" s="146">
        <f>ROUND(I103*H103,2)</f>
        <v>0</v>
      </c>
      <c r="BL103" s="17" t="s">
        <v>201</v>
      </c>
      <c r="BM103" s="17" t="s">
        <v>1080</v>
      </c>
    </row>
    <row r="104" spans="2:51" s="463" customFormat="1" ht="13.5">
      <c r="B104" s="462"/>
      <c r="D104" s="473" t="s">
        <v>209</v>
      </c>
      <c r="E104" s="481" t="s">
        <v>90</v>
      </c>
      <c r="F104" s="482" t="s">
        <v>1081</v>
      </c>
      <c r="H104" s="483">
        <v>150</v>
      </c>
      <c r="L104" s="462"/>
      <c r="M104" s="468"/>
      <c r="N104" s="469"/>
      <c r="O104" s="469"/>
      <c r="P104" s="469"/>
      <c r="Q104" s="469"/>
      <c r="R104" s="469"/>
      <c r="S104" s="469"/>
      <c r="T104" s="470"/>
      <c r="AT104" s="465" t="s">
        <v>209</v>
      </c>
      <c r="AU104" s="465" t="s">
        <v>202</v>
      </c>
      <c r="AV104" s="463" t="s">
        <v>202</v>
      </c>
      <c r="AW104" s="463" t="s">
        <v>115</v>
      </c>
      <c r="AX104" s="463" t="s">
        <v>158</v>
      </c>
      <c r="AY104" s="465" t="s">
        <v>194</v>
      </c>
    </row>
    <row r="105" spans="2:65" s="1" customFormat="1" ht="20.25" customHeight="1">
      <c r="B105" s="451"/>
      <c r="C105" s="484" t="s">
        <v>236</v>
      </c>
      <c r="D105" s="484" t="s">
        <v>332</v>
      </c>
      <c r="E105" s="485" t="s">
        <v>694</v>
      </c>
      <c r="F105" s="486" t="s">
        <v>695</v>
      </c>
      <c r="G105" s="487" t="s">
        <v>696</v>
      </c>
      <c r="H105" s="488">
        <v>2.25</v>
      </c>
      <c r="I105" s="489"/>
      <c r="J105" s="489">
        <f>ROUND(I105*H105,2)</f>
        <v>0</v>
      </c>
      <c r="K105" s="486" t="s">
        <v>317</v>
      </c>
      <c r="L105" s="490"/>
      <c r="M105" s="491" t="s">
        <v>90</v>
      </c>
      <c r="N105" s="492" t="s">
        <v>124</v>
      </c>
      <c r="O105" s="460">
        <v>0</v>
      </c>
      <c r="P105" s="460">
        <f>O105*H105</f>
        <v>0</v>
      </c>
      <c r="Q105" s="460">
        <v>0.001</v>
      </c>
      <c r="R105" s="460">
        <f>Q105*H105</f>
        <v>0.0022500000000000003</v>
      </c>
      <c r="S105" s="460">
        <v>0</v>
      </c>
      <c r="T105" s="461">
        <f>S105*H105</f>
        <v>0</v>
      </c>
      <c r="AR105" s="17" t="s">
        <v>244</v>
      </c>
      <c r="AT105" s="17" t="s">
        <v>332</v>
      </c>
      <c r="AU105" s="17" t="s">
        <v>202</v>
      </c>
      <c r="AY105" s="17" t="s">
        <v>194</v>
      </c>
      <c r="BE105" s="146">
        <f>IF(N105="základní",J105,0)</f>
        <v>0</v>
      </c>
      <c r="BF105" s="146">
        <f>IF(N105="snížená",J105,0)</f>
        <v>0</v>
      </c>
      <c r="BG105" s="146">
        <f>IF(N105="zákl. přenesená",J105,0)</f>
        <v>0</v>
      </c>
      <c r="BH105" s="146">
        <f>IF(N105="sníž. přenesená",J105,0)</f>
        <v>0</v>
      </c>
      <c r="BI105" s="146">
        <f>IF(N105="nulová",J105,0)</f>
        <v>0</v>
      </c>
      <c r="BJ105" s="17" t="s">
        <v>202</v>
      </c>
      <c r="BK105" s="146">
        <f>ROUND(I105*H105,2)</f>
        <v>0</v>
      </c>
      <c r="BL105" s="17" t="s">
        <v>201</v>
      </c>
      <c r="BM105" s="17" t="s">
        <v>1082</v>
      </c>
    </row>
    <row r="106" spans="2:51" s="463" customFormat="1" ht="13.5">
      <c r="B106" s="462"/>
      <c r="D106" s="473" t="s">
        <v>209</v>
      </c>
      <c r="F106" s="482" t="s">
        <v>1083</v>
      </c>
      <c r="H106" s="483">
        <v>2.25</v>
      </c>
      <c r="L106" s="462"/>
      <c r="M106" s="468"/>
      <c r="N106" s="469"/>
      <c r="O106" s="469"/>
      <c r="P106" s="469"/>
      <c r="Q106" s="469"/>
      <c r="R106" s="469"/>
      <c r="S106" s="469"/>
      <c r="T106" s="470"/>
      <c r="AT106" s="465" t="s">
        <v>209</v>
      </c>
      <c r="AU106" s="465" t="s">
        <v>202</v>
      </c>
      <c r="AV106" s="463" t="s">
        <v>202</v>
      </c>
      <c r="AW106" s="463" t="s">
        <v>91</v>
      </c>
      <c r="AX106" s="463" t="s">
        <v>158</v>
      </c>
      <c r="AY106" s="465" t="s">
        <v>194</v>
      </c>
    </row>
    <row r="107" spans="2:65" s="1" customFormat="1" ht="28.5" customHeight="1">
      <c r="B107" s="451"/>
      <c r="C107" s="452" t="s">
        <v>240</v>
      </c>
      <c r="D107" s="452" t="s">
        <v>197</v>
      </c>
      <c r="E107" s="453" t="s">
        <v>1084</v>
      </c>
      <c r="F107" s="454" t="s">
        <v>1085</v>
      </c>
      <c r="G107" s="455" t="s">
        <v>316</v>
      </c>
      <c r="H107" s="456">
        <v>150</v>
      </c>
      <c r="I107" s="457"/>
      <c r="J107" s="457">
        <f>ROUND(I107*H107,2)</f>
        <v>0</v>
      </c>
      <c r="K107" s="454" t="s">
        <v>317</v>
      </c>
      <c r="L107" s="382"/>
      <c r="M107" s="458" t="s">
        <v>90</v>
      </c>
      <c r="N107" s="459" t="s">
        <v>124</v>
      </c>
      <c r="O107" s="460">
        <v>0.055</v>
      </c>
      <c r="P107" s="460">
        <f>O107*H107</f>
        <v>8.25</v>
      </c>
      <c r="Q107" s="460">
        <v>0</v>
      </c>
      <c r="R107" s="460">
        <f>Q107*H107</f>
        <v>0</v>
      </c>
      <c r="S107" s="460">
        <v>0</v>
      </c>
      <c r="T107" s="461">
        <f>S107*H107</f>
        <v>0</v>
      </c>
      <c r="AR107" s="17" t="s">
        <v>201</v>
      </c>
      <c r="AT107" s="17" t="s">
        <v>197</v>
      </c>
      <c r="AU107" s="17" t="s">
        <v>202</v>
      </c>
      <c r="AY107" s="17" t="s">
        <v>194</v>
      </c>
      <c r="BE107" s="146">
        <f>IF(N107="základní",J107,0)</f>
        <v>0</v>
      </c>
      <c r="BF107" s="146">
        <f>IF(N107="snížená",J107,0)</f>
        <v>0</v>
      </c>
      <c r="BG107" s="146">
        <f>IF(N107="zákl. přenesená",J107,0)</f>
        <v>0</v>
      </c>
      <c r="BH107" s="146">
        <f>IF(N107="sníž. přenesená",J107,0)</f>
        <v>0</v>
      </c>
      <c r="BI107" s="146">
        <f>IF(N107="nulová",J107,0)</f>
        <v>0</v>
      </c>
      <c r="BJ107" s="17" t="s">
        <v>202</v>
      </c>
      <c r="BK107" s="146">
        <f>ROUND(I107*H107,2)</f>
        <v>0</v>
      </c>
      <c r="BL107" s="17" t="s">
        <v>201</v>
      </c>
      <c r="BM107" s="17" t="s">
        <v>1086</v>
      </c>
    </row>
    <row r="108" spans="2:51" s="463" customFormat="1" ht="13.5">
      <c r="B108" s="462"/>
      <c r="D108" s="473" t="s">
        <v>209</v>
      </c>
      <c r="E108" s="481" t="s">
        <v>90</v>
      </c>
      <c r="F108" s="482" t="s">
        <v>1081</v>
      </c>
      <c r="H108" s="483">
        <v>150</v>
      </c>
      <c r="L108" s="462"/>
      <c r="M108" s="468"/>
      <c r="N108" s="469"/>
      <c r="O108" s="469"/>
      <c r="P108" s="469"/>
      <c r="Q108" s="469"/>
      <c r="R108" s="469"/>
      <c r="S108" s="469"/>
      <c r="T108" s="470"/>
      <c r="AT108" s="465" t="s">
        <v>209</v>
      </c>
      <c r="AU108" s="465" t="s">
        <v>202</v>
      </c>
      <c r="AV108" s="463" t="s">
        <v>202</v>
      </c>
      <c r="AW108" s="463" t="s">
        <v>115</v>
      </c>
      <c r="AX108" s="463" t="s">
        <v>158</v>
      </c>
      <c r="AY108" s="465" t="s">
        <v>194</v>
      </c>
    </row>
    <row r="109" spans="2:65" s="1" customFormat="1" ht="20.25" customHeight="1">
      <c r="B109" s="451"/>
      <c r="C109" s="484" t="s">
        <v>244</v>
      </c>
      <c r="D109" s="484" t="s">
        <v>332</v>
      </c>
      <c r="E109" s="485" t="s">
        <v>1087</v>
      </c>
      <c r="F109" s="486" t="s">
        <v>1088</v>
      </c>
      <c r="G109" s="487" t="s">
        <v>340</v>
      </c>
      <c r="H109" s="488">
        <v>8.7</v>
      </c>
      <c r="I109" s="489"/>
      <c r="J109" s="489">
        <f>ROUND(I109*H109,2)</f>
        <v>0</v>
      </c>
      <c r="K109" s="486" t="s">
        <v>317</v>
      </c>
      <c r="L109" s="490"/>
      <c r="M109" s="491" t="s">
        <v>90</v>
      </c>
      <c r="N109" s="492" t="s">
        <v>124</v>
      </c>
      <c r="O109" s="460">
        <v>0</v>
      </c>
      <c r="P109" s="460">
        <f>O109*H109</f>
        <v>0</v>
      </c>
      <c r="Q109" s="460">
        <v>0.21</v>
      </c>
      <c r="R109" s="460">
        <f>Q109*H109</f>
        <v>1.8269999999999997</v>
      </c>
      <c r="S109" s="460">
        <v>0</v>
      </c>
      <c r="T109" s="461">
        <f>S109*H109</f>
        <v>0</v>
      </c>
      <c r="AR109" s="17" t="s">
        <v>244</v>
      </c>
      <c r="AT109" s="17" t="s">
        <v>332</v>
      </c>
      <c r="AU109" s="17" t="s">
        <v>202</v>
      </c>
      <c r="AY109" s="17" t="s">
        <v>194</v>
      </c>
      <c r="BE109" s="146">
        <f>IF(N109="základní",J109,0)</f>
        <v>0</v>
      </c>
      <c r="BF109" s="146">
        <f>IF(N109="snížená",J109,0)</f>
        <v>0</v>
      </c>
      <c r="BG109" s="146">
        <f>IF(N109="zákl. přenesená",J109,0)</f>
        <v>0</v>
      </c>
      <c r="BH109" s="146">
        <f>IF(N109="sníž. přenesená",J109,0)</f>
        <v>0</v>
      </c>
      <c r="BI109" s="146">
        <f>IF(N109="nulová",J109,0)</f>
        <v>0</v>
      </c>
      <c r="BJ109" s="17" t="s">
        <v>202</v>
      </c>
      <c r="BK109" s="146">
        <f>ROUND(I109*H109,2)</f>
        <v>0</v>
      </c>
      <c r="BL109" s="17" t="s">
        <v>201</v>
      </c>
      <c r="BM109" s="17" t="s">
        <v>1089</v>
      </c>
    </row>
    <row r="110" spans="2:51" s="463" customFormat="1" ht="13.5">
      <c r="B110" s="462"/>
      <c r="D110" s="473" t="s">
        <v>209</v>
      </c>
      <c r="F110" s="482" t="s">
        <v>1090</v>
      </c>
      <c r="H110" s="483">
        <v>8.7</v>
      </c>
      <c r="L110" s="462"/>
      <c r="M110" s="468"/>
      <c r="N110" s="469"/>
      <c r="O110" s="469"/>
      <c r="P110" s="469"/>
      <c r="Q110" s="469"/>
      <c r="R110" s="469"/>
      <c r="S110" s="469"/>
      <c r="T110" s="470"/>
      <c r="AT110" s="465" t="s">
        <v>209</v>
      </c>
      <c r="AU110" s="465" t="s">
        <v>202</v>
      </c>
      <c r="AV110" s="463" t="s">
        <v>202</v>
      </c>
      <c r="AW110" s="463" t="s">
        <v>91</v>
      </c>
      <c r="AX110" s="463" t="s">
        <v>158</v>
      </c>
      <c r="AY110" s="465" t="s">
        <v>194</v>
      </c>
    </row>
    <row r="111" spans="2:65" s="1" customFormat="1" ht="28.5" customHeight="1">
      <c r="B111" s="451"/>
      <c r="C111" s="452" t="s">
        <v>248</v>
      </c>
      <c r="D111" s="452" t="s">
        <v>197</v>
      </c>
      <c r="E111" s="453" t="s">
        <v>1091</v>
      </c>
      <c r="F111" s="454" t="s">
        <v>1092</v>
      </c>
      <c r="G111" s="455" t="s">
        <v>340</v>
      </c>
      <c r="H111" s="456">
        <v>284</v>
      </c>
      <c r="I111" s="457"/>
      <c r="J111" s="457">
        <f>ROUND(I111*H111,2)</f>
        <v>0</v>
      </c>
      <c r="K111" s="454" t="s">
        <v>317</v>
      </c>
      <c r="L111" s="382"/>
      <c r="M111" s="458" t="s">
        <v>90</v>
      </c>
      <c r="N111" s="459" t="s">
        <v>124</v>
      </c>
      <c r="O111" s="460">
        <v>3.36</v>
      </c>
      <c r="P111" s="460">
        <f>O111*H111</f>
        <v>954.24</v>
      </c>
      <c r="Q111" s="460">
        <v>0</v>
      </c>
      <c r="R111" s="460">
        <f>Q111*H111</f>
        <v>0</v>
      </c>
      <c r="S111" s="460">
        <v>0</v>
      </c>
      <c r="T111" s="461">
        <f>S111*H111</f>
        <v>0</v>
      </c>
      <c r="AR111" s="17" t="s">
        <v>201</v>
      </c>
      <c r="AT111" s="17" t="s">
        <v>197</v>
      </c>
      <c r="AU111" s="17" t="s">
        <v>202</v>
      </c>
      <c r="AY111" s="17" t="s">
        <v>194</v>
      </c>
      <c r="BE111" s="146">
        <f>IF(N111="základní",J111,0)</f>
        <v>0</v>
      </c>
      <c r="BF111" s="146">
        <f>IF(N111="snížená",J111,0)</f>
        <v>0</v>
      </c>
      <c r="BG111" s="146">
        <f>IF(N111="zákl. přenesená",J111,0)</f>
        <v>0</v>
      </c>
      <c r="BH111" s="146">
        <f>IF(N111="sníž. přenesená",J111,0)</f>
        <v>0</v>
      </c>
      <c r="BI111" s="146">
        <f>IF(N111="nulová",J111,0)</f>
        <v>0</v>
      </c>
      <c r="BJ111" s="17" t="s">
        <v>202</v>
      </c>
      <c r="BK111" s="146">
        <f>ROUND(I111*H111,2)</f>
        <v>0</v>
      </c>
      <c r="BL111" s="17" t="s">
        <v>201</v>
      </c>
      <c r="BM111" s="17" t="s">
        <v>1093</v>
      </c>
    </row>
    <row r="112" spans="2:51" s="463" customFormat="1" ht="13.5">
      <c r="B112" s="462"/>
      <c r="D112" s="464" t="s">
        <v>209</v>
      </c>
      <c r="E112" s="465" t="s">
        <v>90</v>
      </c>
      <c r="F112" s="466" t="s">
        <v>1094</v>
      </c>
      <c r="H112" s="467">
        <v>284</v>
      </c>
      <c r="L112" s="462"/>
      <c r="M112" s="468"/>
      <c r="N112" s="469"/>
      <c r="O112" s="469"/>
      <c r="P112" s="469"/>
      <c r="Q112" s="469"/>
      <c r="R112" s="469"/>
      <c r="S112" s="469"/>
      <c r="T112" s="470"/>
      <c r="AT112" s="465" t="s">
        <v>209</v>
      </c>
      <c r="AU112" s="465" t="s">
        <v>202</v>
      </c>
      <c r="AV112" s="463" t="s">
        <v>202</v>
      </c>
      <c r="AW112" s="463" t="s">
        <v>115</v>
      </c>
      <c r="AX112" s="463" t="s">
        <v>152</v>
      </c>
      <c r="AY112" s="465" t="s">
        <v>194</v>
      </c>
    </row>
    <row r="113" spans="2:51" s="494" customFormat="1" ht="13.5">
      <c r="B113" s="493"/>
      <c r="D113" s="473" t="s">
        <v>209</v>
      </c>
      <c r="E113" s="495" t="s">
        <v>90</v>
      </c>
      <c r="F113" s="496" t="s">
        <v>1095</v>
      </c>
      <c r="H113" s="497">
        <v>284</v>
      </c>
      <c r="L113" s="493"/>
      <c r="M113" s="498"/>
      <c r="N113" s="499"/>
      <c r="O113" s="499"/>
      <c r="P113" s="499"/>
      <c r="Q113" s="499"/>
      <c r="R113" s="499"/>
      <c r="S113" s="499"/>
      <c r="T113" s="500"/>
      <c r="AT113" s="501" t="s">
        <v>209</v>
      </c>
      <c r="AU113" s="501" t="s">
        <v>202</v>
      </c>
      <c r="AV113" s="494" t="s">
        <v>221</v>
      </c>
      <c r="AW113" s="494" t="s">
        <v>115</v>
      </c>
      <c r="AX113" s="494" t="s">
        <v>158</v>
      </c>
      <c r="AY113" s="501" t="s">
        <v>194</v>
      </c>
    </row>
    <row r="114" spans="2:65" s="1" customFormat="1" ht="20.25" customHeight="1">
      <c r="B114" s="451"/>
      <c r="C114" s="452" t="s">
        <v>252</v>
      </c>
      <c r="D114" s="452" t="s">
        <v>197</v>
      </c>
      <c r="E114" s="453" t="s">
        <v>1096</v>
      </c>
      <c r="F114" s="454" t="s">
        <v>1097</v>
      </c>
      <c r="G114" s="455" t="s">
        <v>340</v>
      </c>
      <c r="H114" s="456">
        <v>56.4</v>
      </c>
      <c r="I114" s="457"/>
      <c r="J114" s="457">
        <f>ROUND(I114*H114,2)</f>
        <v>0</v>
      </c>
      <c r="K114" s="454" t="s">
        <v>317</v>
      </c>
      <c r="L114" s="382"/>
      <c r="M114" s="458" t="s">
        <v>90</v>
      </c>
      <c r="N114" s="459" t="s">
        <v>124</v>
      </c>
      <c r="O114" s="460">
        <v>2.249</v>
      </c>
      <c r="P114" s="460">
        <f>O114*H114</f>
        <v>126.84360000000001</v>
      </c>
      <c r="Q114" s="460">
        <v>0</v>
      </c>
      <c r="R114" s="460">
        <f>Q114*H114</f>
        <v>0</v>
      </c>
      <c r="S114" s="460">
        <v>0</v>
      </c>
      <c r="T114" s="461">
        <f>S114*H114</f>
        <v>0</v>
      </c>
      <c r="AR114" s="17" t="s">
        <v>201</v>
      </c>
      <c r="AT114" s="17" t="s">
        <v>197</v>
      </c>
      <c r="AU114" s="17" t="s">
        <v>202</v>
      </c>
      <c r="AY114" s="17" t="s">
        <v>194</v>
      </c>
      <c r="BE114" s="146">
        <f>IF(N114="základní",J114,0)</f>
        <v>0</v>
      </c>
      <c r="BF114" s="146">
        <f>IF(N114="snížená",J114,0)</f>
        <v>0</v>
      </c>
      <c r="BG114" s="146">
        <f>IF(N114="zákl. přenesená",J114,0)</f>
        <v>0</v>
      </c>
      <c r="BH114" s="146">
        <f>IF(N114="sníž. přenesená",J114,0)</f>
        <v>0</v>
      </c>
      <c r="BI114" s="146">
        <f>IF(N114="nulová",J114,0)</f>
        <v>0</v>
      </c>
      <c r="BJ114" s="17" t="s">
        <v>202</v>
      </c>
      <c r="BK114" s="146">
        <f>ROUND(I114*H114,2)</f>
        <v>0</v>
      </c>
      <c r="BL114" s="17" t="s">
        <v>201</v>
      </c>
      <c r="BM114" s="17" t="s">
        <v>1098</v>
      </c>
    </row>
    <row r="115" spans="2:51" s="463" customFormat="1" ht="13.5">
      <c r="B115" s="462"/>
      <c r="D115" s="473" t="s">
        <v>209</v>
      </c>
      <c r="E115" s="481" t="s">
        <v>90</v>
      </c>
      <c r="F115" s="482" t="s">
        <v>1099</v>
      </c>
      <c r="H115" s="483">
        <v>56.4</v>
      </c>
      <c r="L115" s="462"/>
      <c r="M115" s="468"/>
      <c r="N115" s="469"/>
      <c r="O115" s="469"/>
      <c r="P115" s="469"/>
      <c r="Q115" s="469"/>
      <c r="R115" s="469"/>
      <c r="S115" s="469"/>
      <c r="T115" s="470"/>
      <c r="AT115" s="465" t="s">
        <v>209</v>
      </c>
      <c r="AU115" s="465" t="s">
        <v>202</v>
      </c>
      <c r="AV115" s="463" t="s">
        <v>202</v>
      </c>
      <c r="AW115" s="463" t="s">
        <v>115</v>
      </c>
      <c r="AX115" s="463" t="s">
        <v>158</v>
      </c>
      <c r="AY115" s="465" t="s">
        <v>194</v>
      </c>
    </row>
    <row r="116" spans="2:65" s="1" customFormat="1" ht="20.25" customHeight="1">
      <c r="B116" s="451"/>
      <c r="C116" s="452" t="s">
        <v>256</v>
      </c>
      <c r="D116" s="452" t="s">
        <v>197</v>
      </c>
      <c r="E116" s="453" t="s">
        <v>1100</v>
      </c>
      <c r="F116" s="454" t="s">
        <v>1101</v>
      </c>
      <c r="G116" s="455" t="s">
        <v>316</v>
      </c>
      <c r="H116" s="456">
        <v>284</v>
      </c>
      <c r="I116" s="457"/>
      <c r="J116" s="457">
        <f>ROUND(I116*H116,2)</f>
        <v>0</v>
      </c>
      <c r="K116" s="454" t="s">
        <v>317</v>
      </c>
      <c r="L116" s="382"/>
      <c r="M116" s="458" t="s">
        <v>90</v>
      </c>
      <c r="N116" s="459" t="s">
        <v>124</v>
      </c>
      <c r="O116" s="460">
        <v>0.479</v>
      </c>
      <c r="P116" s="460">
        <f>O116*H116</f>
        <v>136.036</v>
      </c>
      <c r="Q116" s="460">
        <v>0.00085</v>
      </c>
      <c r="R116" s="460">
        <f>Q116*H116</f>
        <v>0.24139999999999998</v>
      </c>
      <c r="S116" s="460">
        <v>0</v>
      </c>
      <c r="T116" s="461">
        <f>S116*H116</f>
        <v>0</v>
      </c>
      <c r="AR116" s="17" t="s">
        <v>201</v>
      </c>
      <c r="AT116" s="17" t="s">
        <v>197</v>
      </c>
      <c r="AU116" s="17" t="s">
        <v>202</v>
      </c>
      <c r="AY116" s="17" t="s">
        <v>194</v>
      </c>
      <c r="BE116" s="146">
        <f>IF(N116="základní",J116,0)</f>
        <v>0</v>
      </c>
      <c r="BF116" s="146">
        <f>IF(N116="snížená",J116,0)</f>
        <v>0</v>
      </c>
      <c r="BG116" s="146">
        <f>IF(N116="zákl. přenesená",J116,0)</f>
        <v>0</v>
      </c>
      <c r="BH116" s="146">
        <f>IF(N116="sníž. přenesená",J116,0)</f>
        <v>0</v>
      </c>
      <c r="BI116" s="146">
        <f>IF(N116="nulová",J116,0)</f>
        <v>0</v>
      </c>
      <c r="BJ116" s="17" t="s">
        <v>202</v>
      </c>
      <c r="BK116" s="146">
        <f>ROUND(I116*H116,2)</f>
        <v>0</v>
      </c>
      <c r="BL116" s="17" t="s">
        <v>201</v>
      </c>
      <c r="BM116" s="17" t="s">
        <v>1102</v>
      </c>
    </row>
    <row r="117" spans="2:51" s="463" customFormat="1" ht="13.5">
      <c r="B117" s="462"/>
      <c r="D117" s="473" t="s">
        <v>209</v>
      </c>
      <c r="E117" s="481" t="s">
        <v>90</v>
      </c>
      <c r="F117" s="482" t="s">
        <v>1103</v>
      </c>
      <c r="H117" s="483">
        <v>284</v>
      </c>
      <c r="L117" s="462"/>
      <c r="M117" s="468"/>
      <c r="N117" s="469"/>
      <c r="O117" s="469"/>
      <c r="P117" s="469"/>
      <c r="Q117" s="469"/>
      <c r="R117" s="469"/>
      <c r="S117" s="469"/>
      <c r="T117" s="470"/>
      <c r="AT117" s="465" t="s">
        <v>209</v>
      </c>
      <c r="AU117" s="465" t="s">
        <v>202</v>
      </c>
      <c r="AV117" s="463" t="s">
        <v>202</v>
      </c>
      <c r="AW117" s="463" t="s">
        <v>115</v>
      </c>
      <c r="AX117" s="463" t="s">
        <v>158</v>
      </c>
      <c r="AY117" s="465" t="s">
        <v>194</v>
      </c>
    </row>
    <row r="118" spans="2:65" s="1" customFormat="1" ht="20.25" customHeight="1">
      <c r="B118" s="451"/>
      <c r="C118" s="452" t="s">
        <v>260</v>
      </c>
      <c r="D118" s="452" t="s">
        <v>197</v>
      </c>
      <c r="E118" s="453" t="s">
        <v>1104</v>
      </c>
      <c r="F118" s="454" t="s">
        <v>1105</v>
      </c>
      <c r="G118" s="455" t="s">
        <v>316</v>
      </c>
      <c r="H118" s="456">
        <v>284</v>
      </c>
      <c r="I118" s="457"/>
      <c r="J118" s="457">
        <f>ROUND(I118*H118,2)</f>
        <v>0</v>
      </c>
      <c r="K118" s="454" t="s">
        <v>317</v>
      </c>
      <c r="L118" s="382"/>
      <c r="M118" s="458" t="s">
        <v>90</v>
      </c>
      <c r="N118" s="459" t="s">
        <v>124</v>
      </c>
      <c r="O118" s="460">
        <v>0.327</v>
      </c>
      <c r="P118" s="460">
        <f>O118*H118</f>
        <v>92.86800000000001</v>
      </c>
      <c r="Q118" s="460">
        <v>0</v>
      </c>
      <c r="R118" s="460">
        <f>Q118*H118</f>
        <v>0</v>
      </c>
      <c r="S118" s="460">
        <v>0</v>
      </c>
      <c r="T118" s="461">
        <f>S118*H118</f>
        <v>0</v>
      </c>
      <c r="AR118" s="17" t="s">
        <v>201</v>
      </c>
      <c r="AT118" s="17" t="s">
        <v>197</v>
      </c>
      <c r="AU118" s="17" t="s">
        <v>202</v>
      </c>
      <c r="AY118" s="17" t="s">
        <v>194</v>
      </c>
      <c r="BE118" s="146">
        <f>IF(N118="základní",J118,0)</f>
        <v>0</v>
      </c>
      <c r="BF118" s="146">
        <f>IF(N118="snížená",J118,0)</f>
        <v>0</v>
      </c>
      <c r="BG118" s="146">
        <f>IF(N118="zákl. přenesená",J118,0)</f>
        <v>0</v>
      </c>
      <c r="BH118" s="146">
        <f>IF(N118="sníž. přenesená",J118,0)</f>
        <v>0</v>
      </c>
      <c r="BI118" s="146">
        <f>IF(N118="nulová",J118,0)</f>
        <v>0</v>
      </c>
      <c r="BJ118" s="17" t="s">
        <v>202</v>
      </c>
      <c r="BK118" s="146">
        <f>ROUND(I118*H118,2)</f>
        <v>0</v>
      </c>
      <c r="BL118" s="17" t="s">
        <v>201</v>
      </c>
      <c r="BM118" s="17" t="s">
        <v>1106</v>
      </c>
    </row>
    <row r="119" spans="2:51" s="463" customFormat="1" ht="13.5">
      <c r="B119" s="462"/>
      <c r="D119" s="473" t="s">
        <v>209</v>
      </c>
      <c r="E119" s="481" t="s">
        <v>90</v>
      </c>
      <c r="F119" s="482" t="s">
        <v>1094</v>
      </c>
      <c r="H119" s="483">
        <v>284</v>
      </c>
      <c r="L119" s="462"/>
      <c r="M119" s="468"/>
      <c r="N119" s="469"/>
      <c r="O119" s="469"/>
      <c r="P119" s="469"/>
      <c r="Q119" s="469"/>
      <c r="R119" s="469"/>
      <c r="S119" s="469"/>
      <c r="T119" s="470"/>
      <c r="AT119" s="465" t="s">
        <v>209</v>
      </c>
      <c r="AU119" s="465" t="s">
        <v>202</v>
      </c>
      <c r="AV119" s="463" t="s">
        <v>202</v>
      </c>
      <c r="AW119" s="463" t="s">
        <v>115</v>
      </c>
      <c r="AX119" s="463" t="s">
        <v>158</v>
      </c>
      <c r="AY119" s="465" t="s">
        <v>194</v>
      </c>
    </row>
    <row r="120" spans="2:65" s="1" customFormat="1" ht="20.25" customHeight="1">
      <c r="B120" s="451"/>
      <c r="C120" s="452" t="s">
        <v>264</v>
      </c>
      <c r="D120" s="452" t="s">
        <v>197</v>
      </c>
      <c r="E120" s="453" t="s">
        <v>1107</v>
      </c>
      <c r="F120" s="454" t="s">
        <v>1108</v>
      </c>
      <c r="G120" s="455" t="s">
        <v>316</v>
      </c>
      <c r="H120" s="456">
        <v>79.52</v>
      </c>
      <c r="I120" s="457"/>
      <c r="J120" s="457">
        <f>ROUND(I120*H120,2)</f>
        <v>0</v>
      </c>
      <c r="K120" s="454" t="s">
        <v>317</v>
      </c>
      <c r="L120" s="382"/>
      <c r="M120" s="458" t="s">
        <v>90</v>
      </c>
      <c r="N120" s="459" t="s">
        <v>124</v>
      </c>
      <c r="O120" s="460">
        <v>0.156</v>
      </c>
      <c r="P120" s="460">
        <f>O120*H120</f>
        <v>12.40512</v>
      </c>
      <c r="Q120" s="460">
        <v>0.0007</v>
      </c>
      <c r="R120" s="460">
        <f>Q120*H120</f>
        <v>0.055664</v>
      </c>
      <c r="S120" s="460">
        <v>0</v>
      </c>
      <c r="T120" s="461">
        <f>S120*H120</f>
        <v>0</v>
      </c>
      <c r="AR120" s="17" t="s">
        <v>201</v>
      </c>
      <c r="AT120" s="17" t="s">
        <v>197</v>
      </c>
      <c r="AU120" s="17" t="s">
        <v>202</v>
      </c>
      <c r="AY120" s="17" t="s">
        <v>194</v>
      </c>
      <c r="BE120" s="146">
        <f>IF(N120="základní",J120,0)</f>
        <v>0</v>
      </c>
      <c r="BF120" s="146">
        <f>IF(N120="snížená",J120,0)</f>
        <v>0</v>
      </c>
      <c r="BG120" s="146">
        <f>IF(N120="zákl. přenesená",J120,0)</f>
        <v>0</v>
      </c>
      <c r="BH120" s="146">
        <f>IF(N120="sníž. přenesená",J120,0)</f>
        <v>0</v>
      </c>
      <c r="BI120" s="146">
        <f>IF(N120="nulová",J120,0)</f>
        <v>0</v>
      </c>
      <c r="BJ120" s="17" t="s">
        <v>202</v>
      </c>
      <c r="BK120" s="146">
        <f>ROUND(I120*H120,2)</f>
        <v>0</v>
      </c>
      <c r="BL120" s="17" t="s">
        <v>201</v>
      </c>
      <c r="BM120" s="17" t="s">
        <v>1109</v>
      </c>
    </row>
    <row r="121" spans="2:51" s="463" customFormat="1" ht="13.5">
      <c r="B121" s="462"/>
      <c r="D121" s="473" t="s">
        <v>209</v>
      </c>
      <c r="E121" s="481" t="s">
        <v>90</v>
      </c>
      <c r="F121" s="482" t="s">
        <v>1110</v>
      </c>
      <c r="H121" s="483">
        <v>79.52</v>
      </c>
      <c r="L121" s="462"/>
      <c r="M121" s="468"/>
      <c r="N121" s="469"/>
      <c r="O121" s="469"/>
      <c r="P121" s="469"/>
      <c r="Q121" s="469"/>
      <c r="R121" s="469"/>
      <c r="S121" s="469"/>
      <c r="T121" s="470"/>
      <c r="AT121" s="465" t="s">
        <v>209</v>
      </c>
      <c r="AU121" s="465" t="s">
        <v>202</v>
      </c>
      <c r="AV121" s="463" t="s">
        <v>202</v>
      </c>
      <c r="AW121" s="463" t="s">
        <v>115</v>
      </c>
      <c r="AX121" s="463" t="s">
        <v>158</v>
      </c>
      <c r="AY121" s="465" t="s">
        <v>194</v>
      </c>
    </row>
    <row r="122" spans="2:65" s="1" customFormat="1" ht="20.25" customHeight="1">
      <c r="B122" s="451"/>
      <c r="C122" s="452" t="s">
        <v>268</v>
      </c>
      <c r="D122" s="452" t="s">
        <v>197</v>
      </c>
      <c r="E122" s="453" t="s">
        <v>1111</v>
      </c>
      <c r="F122" s="454" t="s">
        <v>1112</v>
      </c>
      <c r="G122" s="455" t="s">
        <v>316</v>
      </c>
      <c r="H122" s="456">
        <v>79.52</v>
      </c>
      <c r="I122" s="457"/>
      <c r="J122" s="457">
        <f>ROUND(I122*H122,2)</f>
        <v>0</v>
      </c>
      <c r="K122" s="454" t="s">
        <v>317</v>
      </c>
      <c r="L122" s="382"/>
      <c r="M122" s="458" t="s">
        <v>90</v>
      </c>
      <c r="N122" s="459" t="s">
        <v>124</v>
      </c>
      <c r="O122" s="460">
        <v>0.095</v>
      </c>
      <c r="P122" s="460">
        <f>O122*H122</f>
        <v>7.554399999999999</v>
      </c>
      <c r="Q122" s="460">
        <v>0</v>
      </c>
      <c r="R122" s="460">
        <f>Q122*H122</f>
        <v>0</v>
      </c>
      <c r="S122" s="460">
        <v>0</v>
      </c>
      <c r="T122" s="461">
        <f>S122*H122</f>
        <v>0</v>
      </c>
      <c r="AR122" s="17" t="s">
        <v>201</v>
      </c>
      <c r="AT122" s="17" t="s">
        <v>197</v>
      </c>
      <c r="AU122" s="17" t="s">
        <v>202</v>
      </c>
      <c r="AY122" s="17" t="s">
        <v>194</v>
      </c>
      <c r="BE122" s="146">
        <f>IF(N122="základní",J122,0)</f>
        <v>0</v>
      </c>
      <c r="BF122" s="146">
        <f>IF(N122="snížená",J122,0)</f>
        <v>0</v>
      </c>
      <c r="BG122" s="146">
        <f>IF(N122="zákl. přenesená",J122,0)</f>
        <v>0</v>
      </c>
      <c r="BH122" s="146">
        <f>IF(N122="sníž. přenesená",J122,0)</f>
        <v>0</v>
      </c>
      <c r="BI122" s="146">
        <f>IF(N122="nulová",J122,0)</f>
        <v>0</v>
      </c>
      <c r="BJ122" s="17" t="s">
        <v>202</v>
      </c>
      <c r="BK122" s="146">
        <f>ROUND(I122*H122,2)</f>
        <v>0</v>
      </c>
      <c r="BL122" s="17" t="s">
        <v>201</v>
      </c>
      <c r="BM122" s="17" t="s">
        <v>1113</v>
      </c>
    </row>
    <row r="123" spans="2:51" s="463" customFormat="1" ht="13.5">
      <c r="B123" s="462"/>
      <c r="D123" s="473" t="s">
        <v>209</v>
      </c>
      <c r="E123" s="481" t="s">
        <v>90</v>
      </c>
      <c r="F123" s="482" t="s">
        <v>1114</v>
      </c>
      <c r="H123" s="483">
        <v>79.52</v>
      </c>
      <c r="L123" s="462"/>
      <c r="M123" s="468"/>
      <c r="N123" s="469"/>
      <c r="O123" s="469"/>
      <c r="P123" s="469"/>
      <c r="Q123" s="469"/>
      <c r="R123" s="469"/>
      <c r="S123" s="469"/>
      <c r="T123" s="470"/>
      <c r="AT123" s="465" t="s">
        <v>209</v>
      </c>
      <c r="AU123" s="465" t="s">
        <v>202</v>
      </c>
      <c r="AV123" s="463" t="s">
        <v>202</v>
      </c>
      <c r="AW123" s="463" t="s">
        <v>115</v>
      </c>
      <c r="AX123" s="463" t="s">
        <v>158</v>
      </c>
      <c r="AY123" s="465" t="s">
        <v>194</v>
      </c>
    </row>
    <row r="124" spans="2:65" s="1" customFormat="1" ht="20.25" customHeight="1">
      <c r="B124" s="451"/>
      <c r="C124" s="452" t="s">
        <v>96</v>
      </c>
      <c r="D124" s="452" t="s">
        <v>197</v>
      </c>
      <c r="E124" s="453" t="s">
        <v>1115</v>
      </c>
      <c r="F124" s="454" t="s">
        <v>1116</v>
      </c>
      <c r="G124" s="455" t="s">
        <v>340</v>
      </c>
      <c r="H124" s="456">
        <v>56.4</v>
      </c>
      <c r="I124" s="457"/>
      <c r="J124" s="457">
        <f>ROUND(I124*H124,2)</f>
        <v>0</v>
      </c>
      <c r="K124" s="454" t="s">
        <v>317</v>
      </c>
      <c r="L124" s="382"/>
      <c r="M124" s="458" t="s">
        <v>90</v>
      </c>
      <c r="N124" s="459" t="s">
        <v>124</v>
      </c>
      <c r="O124" s="460">
        <v>0.126</v>
      </c>
      <c r="P124" s="460">
        <f>O124*H124</f>
        <v>7.1064</v>
      </c>
      <c r="Q124" s="460">
        <v>0.00046</v>
      </c>
      <c r="R124" s="460">
        <f>Q124*H124</f>
        <v>0.025944000000000002</v>
      </c>
      <c r="S124" s="460">
        <v>0</v>
      </c>
      <c r="T124" s="461">
        <f>S124*H124</f>
        <v>0</v>
      </c>
      <c r="AR124" s="17" t="s">
        <v>201</v>
      </c>
      <c r="AT124" s="17" t="s">
        <v>197</v>
      </c>
      <c r="AU124" s="17" t="s">
        <v>202</v>
      </c>
      <c r="AY124" s="17" t="s">
        <v>194</v>
      </c>
      <c r="BE124" s="146">
        <f>IF(N124="základní",J124,0)</f>
        <v>0</v>
      </c>
      <c r="BF124" s="146">
        <f>IF(N124="snížená",J124,0)</f>
        <v>0</v>
      </c>
      <c r="BG124" s="146">
        <f>IF(N124="zákl. přenesená",J124,0)</f>
        <v>0</v>
      </c>
      <c r="BH124" s="146">
        <f>IF(N124="sníž. přenesená",J124,0)</f>
        <v>0</v>
      </c>
      <c r="BI124" s="146">
        <f>IF(N124="nulová",J124,0)</f>
        <v>0</v>
      </c>
      <c r="BJ124" s="17" t="s">
        <v>202</v>
      </c>
      <c r="BK124" s="146">
        <f>ROUND(I124*H124,2)</f>
        <v>0</v>
      </c>
      <c r="BL124" s="17" t="s">
        <v>201</v>
      </c>
      <c r="BM124" s="17" t="s">
        <v>1117</v>
      </c>
    </row>
    <row r="125" spans="2:51" s="463" customFormat="1" ht="13.5">
      <c r="B125" s="462"/>
      <c r="D125" s="473" t="s">
        <v>209</v>
      </c>
      <c r="E125" s="481" t="s">
        <v>90</v>
      </c>
      <c r="F125" s="482" t="s">
        <v>1118</v>
      </c>
      <c r="H125" s="483">
        <v>56.4</v>
      </c>
      <c r="L125" s="462"/>
      <c r="M125" s="468"/>
      <c r="N125" s="469"/>
      <c r="O125" s="469"/>
      <c r="P125" s="469"/>
      <c r="Q125" s="469"/>
      <c r="R125" s="469"/>
      <c r="S125" s="469"/>
      <c r="T125" s="470"/>
      <c r="AT125" s="465" t="s">
        <v>209</v>
      </c>
      <c r="AU125" s="465" t="s">
        <v>202</v>
      </c>
      <c r="AV125" s="463" t="s">
        <v>202</v>
      </c>
      <c r="AW125" s="463" t="s">
        <v>115</v>
      </c>
      <c r="AX125" s="463" t="s">
        <v>158</v>
      </c>
      <c r="AY125" s="465" t="s">
        <v>194</v>
      </c>
    </row>
    <row r="126" spans="2:65" s="1" customFormat="1" ht="20.25" customHeight="1">
      <c r="B126" s="451"/>
      <c r="C126" s="452" t="s">
        <v>275</v>
      </c>
      <c r="D126" s="452" t="s">
        <v>197</v>
      </c>
      <c r="E126" s="453" t="s">
        <v>1119</v>
      </c>
      <c r="F126" s="454" t="s">
        <v>1120</v>
      </c>
      <c r="G126" s="455" t="s">
        <v>340</v>
      </c>
      <c r="H126" s="456">
        <v>56.4</v>
      </c>
      <c r="I126" s="457"/>
      <c r="J126" s="457">
        <f>ROUND(I126*H126,2)</f>
        <v>0</v>
      </c>
      <c r="K126" s="454" t="s">
        <v>317</v>
      </c>
      <c r="L126" s="382"/>
      <c r="M126" s="458" t="s">
        <v>90</v>
      </c>
      <c r="N126" s="459" t="s">
        <v>124</v>
      </c>
      <c r="O126" s="460">
        <v>0.038</v>
      </c>
      <c r="P126" s="460">
        <f>O126*H126</f>
        <v>2.1431999999999998</v>
      </c>
      <c r="Q126" s="460">
        <v>0</v>
      </c>
      <c r="R126" s="460">
        <f>Q126*H126</f>
        <v>0</v>
      </c>
      <c r="S126" s="460">
        <v>0</v>
      </c>
      <c r="T126" s="461">
        <f>S126*H126</f>
        <v>0</v>
      </c>
      <c r="AR126" s="17" t="s">
        <v>201</v>
      </c>
      <c r="AT126" s="17" t="s">
        <v>197</v>
      </c>
      <c r="AU126" s="17" t="s">
        <v>202</v>
      </c>
      <c r="AY126" s="17" t="s">
        <v>194</v>
      </c>
      <c r="BE126" s="146">
        <f>IF(N126="základní",J126,0)</f>
        <v>0</v>
      </c>
      <c r="BF126" s="146">
        <f>IF(N126="snížená",J126,0)</f>
        <v>0</v>
      </c>
      <c r="BG126" s="146">
        <f>IF(N126="zákl. přenesená",J126,0)</f>
        <v>0</v>
      </c>
      <c r="BH126" s="146">
        <f>IF(N126="sníž. přenesená",J126,0)</f>
        <v>0</v>
      </c>
      <c r="BI126" s="146">
        <f>IF(N126="nulová",J126,0)</f>
        <v>0</v>
      </c>
      <c r="BJ126" s="17" t="s">
        <v>202</v>
      </c>
      <c r="BK126" s="146">
        <f>ROUND(I126*H126,2)</f>
        <v>0</v>
      </c>
      <c r="BL126" s="17" t="s">
        <v>201</v>
      </c>
      <c r="BM126" s="17" t="s">
        <v>1121</v>
      </c>
    </row>
    <row r="127" spans="2:51" s="463" customFormat="1" ht="13.5">
      <c r="B127" s="462"/>
      <c r="D127" s="473" t="s">
        <v>209</v>
      </c>
      <c r="E127" s="481" t="s">
        <v>90</v>
      </c>
      <c r="F127" s="482" t="s">
        <v>1118</v>
      </c>
      <c r="H127" s="483">
        <v>56.4</v>
      </c>
      <c r="L127" s="462"/>
      <c r="M127" s="468"/>
      <c r="N127" s="469"/>
      <c r="O127" s="469"/>
      <c r="P127" s="469"/>
      <c r="Q127" s="469"/>
      <c r="R127" s="469"/>
      <c r="S127" s="469"/>
      <c r="T127" s="470"/>
      <c r="AT127" s="465" t="s">
        <v>209</v>
      </c>
      <c r="AU127" s="465" t="s">
        <v>202</v>
      </c>
      <c r="AV127" s="463" t="s">
        <v>202</v>
      </c>
      <c r="AW127" s="463" t="s">
        <v>115</v>
      </c>
      <c r="AX127" s="463" t="s">
        <v>158</v>
      </c>
      <c r="AY127" s="465" t="s">
        <v>194</v>
      </c>
    </row>
    <row r="128" spans="2:65" s="1" customFormat="1" ht="20.25" customHeight="1">
      <c r="B128" s="451"/>
      <c r="C128" s="452" t="s">
        <v>283</v>
      </c>
      <c r="D128" s="452" t="s">
        <v>197</v>
      </c>
      <c r="E128" s="453" t="s">
        <v>1122</v>
      </c>
      <c r="F128" s="454" t="s">
        <v>1123</v>
      </c>
      <c r="G128" s="455" t="s">
        <v>316</v>
      </c>
      <c r="H128" s="456">
        <v>12.6</v>
      </c>
      <c r="I128" s="457"/>
      <c r="J128" s="457">
        <f>ROUND(I128*H128,2)</f>
        <v>0</v>
      </c>
      <c r="K128" s="454" t="s">
        <v>317</v>
      </c>
      <c r="L128" s="382"/>
      <c r="M128" s="458" t="s">
        <v>90</v>
      </c>
      <c r="N128" s="459" t="s">
        <v>124</v>
      </c>
      <c r="O128" s="460">
        <v>0.412</v>
      </c>
      <c r="P128" s="460">
        <f>O128*H128</f>
        <v>5.191199999999999</v>
      </c>
      <c r="Q128" s="460">
        <v>0</v>
      </c>
      <c r="R128" s="460">
        <f>Q128*H128</f>
        <v>0</v>
      </c>
      <c r="S128" s="460">
        <v>0.181</v>
      </c>
      <c r="T128" s="461">
        <f>S128*H128</f>
        <v>2.2805999999999997</v>
      </c>
      <c r="AR128" s="17" t="s">
        <v>201</v>
      </c>
      <c r="AT128" s="17" t="s">
        <v>197</v>
      </c>
      <c r="AU128" s="17" t="s">
        <v>202</v>
      </c>
      <c r="AY128" s="17" t="s">
        <v>194</v>
      </c>
      <c r="BE128" s="146">
        <f>IF(N128="základní",J128,0)</f>
        <v>0</v>
      </c>
      <c r="BF128" s="146">
        <f>IF(N128="snížená",J128,0)</f>
        <v>0</v>
      </c>
      <c r="BG128" s="146">
        <f>IF(N128="zákl. přenesená",J128,0)</f>
        <v>0</v>
      </c>
      <c r="BH128" s="146">
        <f>IF(N128="sníž. přenesená",J128,0)</f>
        <v>0</v>
      </c>
      <c r="BI128" s="146">
        <f>IF(N128="nulová",J128,0)</f>
        <v>0</v>
      </c>
      <c r="BJ128" s="17" t="s">
        <v>202</v>
      </c>
      <c r="BK128" s="146">
        <f>ROUND(I128*H128,2)</f>
        <v>0</v>
      </c>
      <c r="BL128" s="17" t="s">
        <v>201</v>
      </c>
      <c r="BM128" s="17" t="s">
        <v>1124</v>
      </c>
    </row>
    <row r="129" spans="2:51" s="463" customFormat="1" ht="13.5">
      <c r="B129" s="462"/>
      <c r="D129" s="473" t="s">
        <v>209</v>
      </c>
      <c r="E129" s="481" t="s">
        <v>90</v>
      </c>
      <c r="F129" s="482" t="s">
        <v>1125</v>
      </c>
      <c r="H129" s="483">
        <v>12.6</v>
      </c>
      <c r="L129" s="462"/>
      <c r="M129" s="468"/>
      <c r="N129" s="469"/>
      <c r="O129" s="469"/>
      <c r="P129" s="469"/>
      <c r="Q129" s="469"/>
      <c r="R129" s="469"/>
      <c r="S129" s="469"/>
      <c r="T129" s="470"/>
      <c r="AT129" s="465" t="s">
        <v>209</v>
      </c>
      <c r="AU129" s="465" t="s">
        <v>202</v>
      </c>
      <c r="AV129" s="463" t="s">
        <v>202</v>
      </c>
      <c r="AW129" s="463" t="s">
        <v>115</v>
      </c>
      <c r="AX129" s="463" t="s">
        <v>158</v>
      </c>
      <c r="AY129" s="465" t="s">
        <v>194</v>
      </c>
    </row>
    <row r="130" spans="2:65" s="1" customFormat="1" ht="20.25" customHeight="1">
      <c r="B130" s="451"/>
      <c r="C130" s="452" t="s">
        <v>287</v>
      </c>
      <c r="D130" s="452" t="s">
        <v>197</v>
      </c>
      <c r="E130" s="453" t="s">
        <v>1126</v>
      </c>
      <c r="F130" s="454" t="s">
        <v>1127</v>
      </c>
      <c r="G130" s="455" t="s">
        <v>340</v>
      </c>
      <c r="H130" s="456">
        <v>340.4</v>
      </c>
      <c r="I130" s="457"/>
      <c r="J130" s="457">
        <f>ROUND(I130*H130,2)</f>
        <v>0</v>
      </c>
      <c r="K130" s="454" t="s">
        <v>317</v>
      </c>
      <c r="L130" s="382"/>
      <c r="M130" s="458" t="s">
        <v>90</v>
      </c>
      <c r="N130" s="459" t="s">
        <v>124</v>
      </c>
      <c r="O130" s="460">
        <v>0.044</v>
      </c>
      <c r="P130" s="460">
        <f>O130*H130</f>
        <v>14.977599999999999</v>
      </c>
      <c r="Q130" s="460">
        <v>0</v>
      </c>
      <c r="R130" s="460">
        <f>Q130*H130</f>
        <v>0</v>
      </c>
      <c r="S130" s="460">
        <v>0</v>
      </c>
      <c r="T130" s="461">
        <f>S130*H130</f>
        <v>0</v>
      </c>
      <c r="AR130" s="17" t="s">
        <v>201</v>
      </c>
      <c r="AT130" s="17" t="s">
        <v>197</v>
      </c>
      <c r="AU130" s="17" t="s">
        <v>202</v>
      </c>
      <c r="AY130" s="17" t="s">
        <v>194</v>
      </c>
      <c r="BE130" s="146">
        <f>IF(N130="základní",J130,0)</f>
        <v>0</v>
      </c>
      <c r="BF130" s="146">
        <f>IF(N130="snížená",J130,0)</f>
        <v>0</v>
      </c>
      <c r="BG130" s="146">
        <f>IF(N130="zákl. přenesená",J130,0)</f>
        <v>0</v>
      </c>
      <c r="BH130" s="146">
        <f>IF(N130="sníž. přenesená",J130,0)</f>
        <v>0</v>
      </c>
      <c r="BI130" s="146">
        <f>IF(N130="nulová",J130,0)</f>
        <v>0</v>
      </c>
      <c r="BJ130" s="17" t="s">
        <v>202</v>
      </c>
      <c r="BK130" s="146">
        <f>ROUND(I130*H130,2)</f>
        <v>0</v>
      </c>
      <c r="BL130" s="17" t="s">
        <v>201</v>
      </c>
      <c r="BM130" s="17" t="s">
        <v>1128</v>
      </c>
    </row>
    <row r="131" spans="2:51" s="463" customFormat="1" ht="13.5">
      <c r="B131" s="462"/>
      <c r="D131" s="473" t="s">
        <v>209</v>
      </c>
      <c r="E131" s="481" t="s">
        <v>90</v>
      </c>
      <c r="F131" s="482" t="s">
        <v>1070</v>
      </c>
      <c r="H131" s="483">
        <v>340.4</v>
      </c>
      <c r="L131" s="462"/>
      <c r="M131" s="468"/>
      <c r="N131" s="469"/>
      <c r="O131" s="469"/>
      <c r="P131" s="469"/>
      <c r="Q131" s="469"/>
      <c r="R131" s="469"/>
      <c r="S131" s="469"/>
      <c r="T131" s="470"/>
      <c r="AT131" s="465" t="s">
        <v>209</v>
      </c>
      <c r="AU131" s="465" t="s">
        <v>202</v>
      </c>
      <c r="AV131" s="463" t="s">
        <v>202</v>
      </c>
      <c r="AW131" s="463" t="s">
        <v>115</v>
      </c>
      <c r="AX131" s="463" t="s">
        <v>158</v>
      </c>
      <c r="AY131" s="465" t="s">
        <v>194</v>
      </c>
    </row>
    <row r="132" spans="2:65" s="1" customFormat="1" ht="20.25" customHeight="1">
      <c r="B132" s="451"/>
      <c r="C132" s="452" t="s">
        <v>291</v>
      </c>
      <c r="D132" s="452" t="s">
        <v>197</v>
      </c>
      <c r="E132" s="453" t="s">
        <v>1126</v>
      </c>
      <c r="F132" s="454" t="s">
        <v>1127</v>
      </c>
      <c r="G132" s="455" t="s">
        <v>340</v>
      </c>
      <c r="H132" s="456">
        <v>56.4</v>
      </c>
      <c r="I132" s="457"/>
      <c r="J132" s="457">
        <f>ROUND(I132*H132,2)</f>
        <v>0</v>
      </c>
      <c r="K132" s="454" t="s">
        <v>317</v>
      </c>
      <c r="L132" s="382"/>
      <c r="M132" s="458" t="s">
        <v>90</v>
      </c>
      <c r="N132" s="459" t="s">
        <v>124</v>
      </c>
      <c r="O132" s="460">
        <v>0.044</v>
      </c>
      <c r="P132" s="460">
        <f>O132*H132</f>
        <v>2.4816</v>
      </c>
      <c r="Q132" s="460">
        <v>0</v>
      </c>
      <c r="R132" s="460">
        <f>Q132*H132</f>
        <v>0</v>
      </c>
      <c r="S132" s="460">
        <v>0</v>
      </c>
      <c r="T132" s="461">
        <f>S132*H132</f>
        <v>0</v>
      </c>
      <c r="AR132" s="17" t="s">
        <v>201</v>
      </c>
      <c r="AT132" s="17" t="s">
        <v>197</v>
      </c>
      <c r="AU132" s="17" t="s">
        <v>202</v>
      </c>
      <c r="AY132" s="17" t="s">
        <v>194</v>
      </c>
      <c r="BE132" s="146">
        <f>IF(N132="základní",J132,0)</f>
        <v>0</v>
      </c>
      <c r="BF132" s="146">
        <f>IF(N132="snížená",J132,0)</f>
        <v>0</v>
      </c>
      <c r="BG132" s="146">
        <f>IF(N132="zákl. přenesená",J132,0)</f>
        <v>0</v>
      </c>
      <c r="BH132" s="146">
        <f>IF(N132="sníž. přenesená",J132,0)</f>
        <v>0</v>
      </c>
      <c r="BI132" s="146">
        <f>IF(N132="nulová",J132,0)</f>
        <v>0</v>
      </c>
      <c r="BJ132" s="17" t="s">
        <v>202</v>
      </c>
      <c r="BK132" s="146">
        <f>ROUND(I132*H132,2)</f>
        <v>0</v>
      </c>
      <c r="BL132" s="17" t="s">
        <v>201</v>
      </c>
      <c r="BM132" s="17" t="s">
        <v>1129</v>
      </c>
    </row>
    <row r="133" spans="2:51" s="463" customFormat="1" ht="13.5">
      <c r="B133" s="462"/>
      <c r="D133" s="473" t="s">
        <v>209</v>
      </c>
      <c r="E133" s="481" t="s">
        <v>90</v>
      </c>
      <c r="F133" s="482" t="s">
        <v>1130</v>
      </c>
      <c r="H133" s="483">
        <v>56.4</v>
      </c>
      <c r="L133" s="462"/>
      <c r="M133" s="468"/>
      <c r="N133" s="469"/>
      <c r="O133" s="469"/>
      <c r="P133" s="469"/>
      <c r="Q133" s="469"/>
      <c r="R133" s="469"/>
      <c r="S133" s="469"/>
      <c r="T133" s="470"/>
      <c r="AT133" s="465" t="s">
        <v>209</v>
      </c>
      <c r="AU133" s="465" t="s">
        <v>202</v>
      </c>
      <c r="AV133" s="463" t="s">
        <v>202</v>
      </c>
      <c r="AW133" s="463" t="s">
        <v>115</v>
      </c>
      <c r="AX133" s="463" t="s">
        <v>158</v>
      </c>
      <c r="AY133" s="465" t="s">
        <v>194</v>
      </c>
    </row>
    <row r="134" spans="2:65" s="1" customFormat="1" ht="20.25" customHeight="1">
      <c r="B134" s="451"/>
      <c r="C134" s="452" t="s">
        <v>295</v>
      </c>
      <c r="D134" s="452" t="s">
        <v>197</v>
      </c>
      <c r="E134" s="453" t="s">
        <v>1131</v>
      </c>
      <c r="F134" s="454" t="s">
        <v>1132</v>
      </c>
      <c r="G134" s="455" t="s">
        <v>340</v>
      </c>
      <c r="H134" s="456">
        <v>340.4</v>
      </c>
      <c r="I134" s="457"/>
      <c r="J134" s="457">
        <f>ROUND(I134*H134,2)</f>
        <v>0</v>
      </c>
      <c r="K134" s="454" t="s">
        <v>317</v>
      </c>
      <c r="L134" s="382"/>
      <c r="M134" s="458" t="s">
        <v>90</v>
      </c>
      <c r="N134" s="459" t="s">
        <v>124</v>
      </c>
      <c r="O134" s="460">
        <v>0.097</v>
      </c>
      <c r="P134" s="460">
        <f>O134*H134</f>
        <v>33.0188</v>
      </c>
      <c r="Q134" s="460">
        <v>0</v>
      </c>
      <c r="R134" s="460">
        <f>Q134*H134</f>
        <v>0</v>
      </c>
      <c r="S134" s="460">
        <v>0</v>
      </c>
      <c r="T134" s="461">
        <f>S134*H134</f>
        <v>0</v>
      </c>
      <c r="AR134" s="17" t="s">
        <v>201</v>
      </c>
      <c r="AT134" s="17" t="s">
        <v>197</v>
      </c>
      <c r="AU134" s="17" t="s">
        <v>202</v>
      </c>
      <c r="AY134" s="17" t="s">
        <v>194</v>
      </c>
      <c r="BE134" s="146">
        <f>IF(N134="základní",J134,0)</f>
        <v>0</v>
      </c>
      <c r="BF134" s="146">
        <f>IF(N134="snížená",J134,0)</f>
        <v>0</v>
      </c>
      <c r="BG134" s="146">
        <f>IF(N134="zákl. přenesená",J134,0)</f>
        <v>0</v>
      </c>
      <c r="BH134" s="146">
        <f>IF(N134="sníž. přenesená",J134,0)</f>
        <v>0</v>
      </c>
      <c r="BI134" s="146">
        <f>IF(N134="nulová",J134,0)</f>
        <v>0</v>
      </c>
      <c r="BJ134" s="17" t="s">
        <v>202</v>
      </c>
      <c r="BK134" s="146">
        <f>ROUND(I134*H134,2)</f>
        <v>0</v>
      </c>
      <c r="BL134" s="17" t="s">
        <v>201</v>
      </c>
      <c r="BM134" s="17" t="s">
        <v>1133</v>
      </c>
    </row>
    <row r="135" spans="2:51" s="463" customFormat="1" ht="13.5">
      <c r="B135" s="462"/>
      <c r="D135" s="473" t="s">
        <v>209</v>
      </c>
      <c r="E135" s="481" t="s">
        <v>90</v>
      </c>
      <c r="F135" s="482" t="s">
        <v>1070</v>
      </c>
      <c r="H135" s="483">
        <v>340.4</v>
      </c>
      <c r="L135" s="462"/>
      <c r="M135" s="468"/>
      <c r="N135" s="469"/>
      <c r="O135" s="469"/>
      <c r="P135" s="469"/>
      <c r="Q135" s="469"/>
      <c r="R135" s="469"/>
      <c r="S135" s="469"/>
      <c r="T135" s="470"/>
      <c r="AT135" s="465" t="s">
        <v>209</v>
      </c>
      <c r="AU135" s="465" t="s">
        <v>202</v>
      </c>
      <c r="AV135" s="463" t="s">
        <v>202</v>
      </c>
      <c r="AW135" s="463" t="s">
        <v>115</v>
      </c>
      <c r="AX135" s="463" t="s">
        <v>158</v>
      </c>
      <c r="AY135" s="465" t="s">
        <v>194</v>
      </c>
    </row>
    <row r="136" spans="2:65" s="1" customFormat="1" ht="20.25" customHeight="1">
      <c r="B136" s="451"/>
      <c r="C136" s="452" t="s">
        <v>95</v>
      </c>
      <c r="D136" s="452" t="s">
        <v>197</v>
      </c>
      <c r="E136" s="453" t="s">
        <v>1131</v>
      </c>
      <c r="F136" s="454" t="s">
        <v>1132</v>
      </c>
      <c r="G136" s="455" t="s">
        <v>340</v>
      </c>
      <c r="H136" s="456">
        <v>56.4</v>
      </c>
      <c r="I136" s="457"/>
      <c r="J136" s="457">
        <f>ROUND(I136*H136,2)</f>
        <v>0</v>
      </c>
      <c r="K136" s="454" t="s">
        <v>317</v>
      </c>
      <c r="L136" s="382"/>
      <c r="M136" s="458" t="s">
        <v>90</v>
      </c>
      <c r="N136" s="459" t="s">
        <v>124</v>
      </c>
      <c r="O136" s="460">
        <v>0.097</v>
      </c>
      <c r="P136" s="460">
        <f>O136*H136</f>
        <v>5.4708</v>
      </c>
      <c r="Q136" s="460">
        <v>0</v>
      </c>
      <c r="R136" s="460">
        <f>Q136*H136</f>
        <v>0</v>
      </c>
      <c r="S136" s="460">
        <v>0</v>
      </c>
      <c r="T136" s="461">
        <f>S136*H136</f>
        <v>0</v>
      </c>
      <c r="AR136" s="17" t="s">
        <v>201</v>
      </c>
      <c r="AT136" s="17" t="s">
        <v>197</v>
      </c>
      <c r="AU136" s="17" t="s">
        <v>202</v>
      </c>
      <c r="AY136" s="17" t="s">
        <v>194</v>
      </c>
      <c r="BE136" s="146">
        <f>IF(N136="základní",J136,0)</f>
        <v>0</v>
      </c>
      <c r="BF136" s="146">
        <f>IF(N136="snížená",J136,0)</f>
        <v>0</v>
      </c>
      <c r="BG136" s="146">
        <f>IF(N136="zákl. přenesená",J136,0)</f>
        <v>0</v>
      </c>
      <c r="BH136" s="146">
        <f>IF(N136="sníž. přenesená",J136,0)</f>
        <v>0</v>
      </c>
      <c r="BI136" s="146">
        <f>IF(N136="nulová",J136,0)</f>
        <v>0</v>
      </c>
      <c r="BJ136" s="17" t="s">
        <v>202</v>
      </c>
      <c r="BK136" s="146">
        <f>ROUND(I136*H136,2)</f>
        <v>0</v>
      </c>
      <c r="BL136" s="17" t="s">
        <v>201</v>
      </c>
      <c r="BM136" s="17" t="s">
        <v>1134</v>
      </c>
    </row>
    <row r="137" spans="2:51" s="463" customFormat="1" ht="13.5">
      <c r="B137" s="462"/>
      <c r="D137" s="473" t="s">
        <v>209</v>
      </c>
      <c r="E137" s="481" t="s">
        <v>90</v>
      </c>
      <c r="F137" s="482" t="s">
        <v>1118</v>
      </c>
      <c r="H137" s="483">
        <v>56.4</v>
      </c>
      <c r="L137" s="462"/>
      <c r="M137" s="468"/>
      <c r="N137" s="469"/>
      <c r="O137" s="469"/>
      <c r="P137" s="469"/>
      <c r="Q137" s="469"/>
      <c r="R137" s="469"/>
      <c r="S137" s="469"/>
      <c r="T137" s="470"/>
      <c r="AT137" s="465" t="s">
        <v>209</v>
      </c>
      <c r="AU137" s="465" t="s">
        <v>202</v>
      </c>
      <c r="AV137" s="463" t="s">
        <v>202</v>
      </c>
      <c r="AW137" s="463" t="s">
        <v>115</v>
      </c>
      <c r="AX137" s="463" t="s">
        <v>158</v>
      </c>
      <c r="AY137" s="465" t="s">
        <v>194</v>
      </c>
    </row>
    <row r="138" spans="2:65" s="1" customFormat="1" ht="20.25" customHeight="1">
      <c r="B138" s="451"/>
      <c r="C138" s="452" t="s">
        <v>1135</v>
      </c>
      <c r="D138" s="452" t="s">
        <v>197</v>
      </c>
      <c r="E138" s="453" t="s">
        <v>1136</v>
      </c>
      <c r="F138" s="454" t="s">
        <v>1137</v>
      </c>
      <c r="G138" s="455" t="s">
        <v>340</v>
      </c>
      <c r="H138" s="456">
        <v>278.95</v>
      </c>
      <c r="I138" s="457"/>
      <c r="J138" s="457">
        <f>ROUND(I138*H138,2)</f>
        <v>0</v>
      </c>
      <c r="K138" s="454" t="s">
        <v>317</v>
      </c>
      <c r="L138" s="382"/>
      <c r="M138" s="458" t="s">
        <v>90</v>
      </c>
      <c r="N138" s="459" t="s">
        <v>124</v>
      </c>
      <c r="O138" s="460">
        <v>0.299</v>
      </c>
      <c r="P138" s="460">
        <f>O138*H138</f>
        <v>83.40605</v>
      </c>
      <c r="Q138" s="460">
        <v>0</v>
      </c>
      <c r="R138" s="460">
        <f>Q138*H138</f>
        <v>0</v>
      </c>
      <c r="S138" s="460">
        <v>0</v>
      </c>
      <c r="T138" s="461">
        <f>S138*H138</f>
        <v>0</v>
      </c>
      <c r="AR138" s="17" t="s">
        <v>201</v>
      </c>
      <c r="AT138" s="17" t="s">
        <v>197</v>
      </c>
      <c r="AU138" s="17" t="s">
        <v>202</v>
      </c>
      <c r="AY138" s="17" t="s">
        <v>194</v>
      </c>
      <c r="BE138" s="146">
        <f>IF(N138="základní",J138,0)</f>
        <v>0</v>
      </c>
      <c r="BF138" s="146">
        <f>IF(N138="snížená",J138,0)</f>
        <v>0</v>
      </c>
      <c r="BG138" s="146">
        <f>IF(N138="zákl. přenesená",J138,0)</f>
        <v>0</v>
      </c>
      <c r="BH138" s="146">
        <f>IF(N138="sníž. přenesená",J138,0)</f>
        <v>0</v>
      </c>
      <c r="BI138" s="146">
        <f>IF(N138="nulová",J138,0)</f>
        <v>0</v>
      </c>
      <c r="BJ138" s="17" t="s">
        <v>202</v>
      </c>
      <c r="BK138" s="146">
        <f>ROUND(I138*H138,2)</f>
        <v>0</v>
      </c>
      <c r="BL138" s="17" t="s">
        <v>201</v>
      </c>
      <c r="BM138" s="17" t="s">
        <v>1138</v>
      </c>
    </row>
    <row r="139" spans="2:51" s="463" customFormat="1" ht="13.5">
      <c r="B139" s="462"/>
      <c r="D139" s="473" t="s">
        <v>209</v>
      </c>
      <c r="E139" s="481" t="s">
        <v>90</v>
      </c>
      <c r="F139" s="482" t="s">
        <v>1139</v>
      </c>
      <c r="H139" s="483">
        <v>278.95</v>
      </c>
      <c r="L139" s="462"/>
      <c r="M139" s="468"/>
      <c r="N139" s="469"/>
      <c r="O139" s="469"/>
      <c r="P139" s="469"/>
      <c r="Q139" s="469"/>
      <c r="R139" s="469"/>
      <c r="S139" s="469"/>
      <c r="T139" s="470"/>
      <c r="AT139" s="465" t="s">
        <v>209</v>
      </c>
      <c r="AU139" s="465" t="s">
        <v>202</v>
      </c>
      <c r="AV139" s="463" t="s">
        <v>202</v>
      </c>
      <c r="AW139" s="463" t="s">
        <v>115</v>
      </c>
      <c r="AX139" s="463" t="s">
        <v>158</v>
      </c>
      <c r="AY139" s="465" t="s">
        <v>194</v>
      </c>
    </row>
    <row r="140" spans="2:65" s="1" customFormat="1" ht="20.25" customHeight="1">
      <c r="B140" s="451"/>
      <c r="C140" s="452" t="s">
        <v>1140</v>
      </c>
      <c r="D140" s="452" t="s">
        <v>197</v>
      </c>
      <c r="E140" s="453" t="s">
        <v>1141</v>
      </c>
      <c r="F140" s="454" t="s">
        <v>1142</v>
      </c>
      <c r="G140" s="455" t="s">
        <v>340</v>
      </c>
      <c r="H140" s="456">
        <v>64.6</v>
      </c>
      <c r="I140" s="457"/>
      <c r="J140" s="457">
        <f>ROUND(I140*H140,2)</f>
        <v>0</v>
      </c>
      <c r="K140" s="454" t="s">
        <v>317</v>
      </c>
      <c r="L140" s="382"/>
      <c r="M140" s="458" t="s">
        <v>90</v>
      </c>
      <c r="N140" s="459" t="s">
        <v>124</v>
      </c>
      <c r="O140" s="460">
        <v>0.083</v>
      </c>
      <c r="P140" s="460">
        <f>O140*H140</f>
        <v>5.3618</v>
      </c>
      <c r="Q140" s="460">
        <v>0</v>
      </c>
      <c r="R140" s="460">
        <f>Q140*H140</f>
        <v>0</v>
      </c>
      <c r="S140" s="460">
        <v>0</v>
      </c>
      <c r="T140" s="461">
        <f>S140*H140</f>
        <v>0</v>
      </c>
      <c r="AR140" s="17" t="s">
        <v>201</v>
      </c>
      <c r="AT140" s="17" t="s">
        <v>197</v>
      </c>
      <c r="AU140" s="17" t="s">
        <v>202</v>
      </c>
      <c r="AY140" s="17" t="s">
        <v>194</v>
      </c>
      <c r="BE140" s="146">
        <f>IF(N140="základní",J140,0)</f>
        <v>0</v>
      </c>
      <c r="BF140" s="146">
        <f>IF(N140="snížená",J140,0)</f>
        <v>0</v>
      </c>
      <c r="BG140" s="146">
        <f>IF(N140="zákl. přenesená",J140,0)</f>
        <v>0</v>
      </c>
      <c r="BH140" s="146">
        <f>IF(N140="sníž. přenesená",J140,0)</f>
        <v>0</v>
      </c>
      <c r="BI140" s="146">
        <f>IF(N140="nulová",J140,0)</f>
        <v>0</v>
      </c>
      <c r="BJ140" s="17" t="s">
        <v>202</v>
      </c>
      <c r="BK140" s="146">
        <f>ROUND(I140*H140,2)</f>
        <v>0</v>
      </c>
      <c r="BL140" s="17" t="s">
        <v>201</v>
      </c>
      <c r="BM140" s="17" t="s">
        <v>1143</v>
      </c>
    </row>
    <row r="141" spans="2:51" s="463" customFormat="1" ht="13.5">
      <c r="B141" s="462"/>
      <c r="D141" s="464" t="s">
        <v>209</v>
      </c>
      <c r="E141" s="465" t="s">
        <v>90</v>
      </c>
      <c r="F141" s="466" t="s">
        <v>1144</v>
      </c>
      <c r="H141" s="467">
        <v>64.6</v>
      </c>
      <c r="L141" s="462"/>
      <c r="M141" s="468"/>
      <c r="N141" s="469"/>
      <c r="O141" s="469"/>
      <c r="P141" s="469"/>
      <c r="Q141" s="469"/>
      <c r="R141" s="469"/>
      <c r="S141" s="469"/>
      <c r="T141" s="470"/>
      <c r="AT141" s="465" t="s">
        <v>209</v>
      </c>
      <c r="AU141" s="465" t="s">
        <v>202</v>
      </c>
      <c r="AV141" s="463" t="s">
        <v>202</v>
      </c>
      <c r="AW141" s="463" t="s">
        <v>115</v>
      </c>
      <c r="AX141" s="463" t="s">
        <v>152</v>
      </c>
      <c r="AY141" s="465" t="s">
        <v>194</v>
      </c>
    </row>
    <row r="142" spans="2:51" s="494" customFormat="1" ht="13.5">
      <c r="B142" s="493"/>
      <c r="D142" s="473" t="s">
        <v>209</v>
      </c>
      <c r="E142" s="495" t="s">
        <v>90</v>
      </c>
      <c r="F142" s="496" t="s">
        <v>1095</v>
      </c>
      <c r="H142" s="497">
        <v>64.6</v>
      </c>
      <c r="L142" s="493"/>
      <c r="M142" s="498"/>
      <c r="N142" s="499"/>
      <c r="O142" s="499"/>
      <c r="P142" s="499"/>
      <c r="Q142" s="499"/>
      <c r="R142" s="499"/>
      <c r="S142" s="499"/>
      <c r="T142" s="500"/>
      <c r="AT142" s="501" t="s">
        <v>209</v>
      </c>
      <c r="AU142" s="501" t="s">
        <v>202</v>
      </c>
      <c r="AV142" s="494" t="s">
        <v>221</v>
      </c>
      <c r="AW142" s="494" t="s">
        <v>115</v>
      </c>
      <c r="AX142" s="494" t="s">
        <v>158</v>
      </c>
      <c r="AY142" s="501" t="s">
        <v>194</v>
      </c>
    </row>
    <row r="143" spans="2:65" s="1" customFormat="1" ht="28.5" customHeight="1">
      <c r="B143" s="451"/>
      <c r="C143" s="452" t="s">
        <v>1145</v>
      </c>
      <c r="D143" s="452" t="s">
        <v>197</v>
      </c>
      <c r="E143" s="453" t="s">
        <v>1146</v>
      </c>
      <c r="F143" s="454" t="s">
        <v>1147</v>
      </c>
      <c r="G143" s="455" t="s">
        <v>340</v>
      </c>
      <c r="H143" s="456">
        <v>2.08</v>
      </c>
      <c r="I143" s="457"/>
      <c r="J143" s="457">
        <f>ROUND(I143*H143,2)</f>
        <v>0</v>
      </c>
      <c r="K143" s="454" t="s">
        <v>317</v>
      </c>
      <c r="L143" s="382"/>
      <c r="M143" s="458" t="s">
        <v>90</v>
      </c>
      <c r="N143" s="459" t="s">
        <v>124</v>
      </c>
      <c r="O143" s="460">
        <v>2.415</v>
      </c>
      <c r="P143" s="460">
        <f>O143*H143</f>
        <v>5.0232</v>
      </c>
      <c r="Q143" s="460">
        <v>0</v>
      </c>
      <c r="R143" s="460">
        <f>Q143*H143</f>
        <v>0</v>
      </c>
      <c r="S143" s="460">
        <v>0</v>
      </c>
      <c r="T143" s="461">
        <f>S143*H143</f>
        <v>0</v>
      </c>
      <c r="AR143" s="17" t="s">
        <v>201</v>
      </c>
      <c r="AT143" s="17" t="s">
        <v>197</v>
      </c>
      <c r="AU143" s="17" t="s">
        <v>202</v>
      </c>
      <c r="AY143" s="17" t="s">
        <v>194</v>
      </c>
      <c r="BE143" s="146">
        <f>IF(N143="základní",J143,0)</f>
        <v>0</v>
      </c>
      <c r="BF143" s="146">
        <f>IF(N143="snížená",J143,0)</f>
        <v>0</v>
      </c>
      <c r="BG143" s="146">
        <f>IF(N143="zákl. přenesená",J143,0)</f>
        <v>0</v>
      </c>
      <c r="BH143" s="146">
        <f>IF(N143="sníž. přenesená",J143,0)</f>
        <v>0</v>
      </c>
      <c r="BI143" s="146">
        <f>IF(N143="nulová",J143,0)</f>
        <v>0</v>
      </c>
      <c r="BJ143" s="17" t="s">
        <v>202</v>
      </c>
      <c r="BK143" s="146">
        <f>ROUND(I143*H143,2)</f>
        <v>0</v>
      </c>
      <c r="BL143" s="17" t="s">
        <v>201</v>
      </c>
      <c r="BM143" s="17" t="s">
        <v>1148</v>
      </c>
    </row>
    <row r="144" spans="2:51" s="463" customFormat="1" ht="13.5">
      <c r="B144" s="462"/>
      <c r="D144" s="464" t="s">
        <v>209</v>
      </c>
      <c r="E144" s="465" t="s">
        <v>90</v>
      </c>
      <c r="F144" s="466" t="s">
        <v>1149</v>
      </c>
      <c r="H144" s="467">
        <v>2.08</v>
      </c>
      <c r="L144" s="462"/>
      <c r="M144" s="468"/>
      <c r="N144" s="469"/>
      <c r="O144" s="469"/>
      <c r="P144" s="469"/>
      <c r="Q144" s="469"/>
      <c r="R144" s="469"/>
      <c r="S144" s="469"/>
      <c r="T144" s="470"/>
      <c r="AT144" s="465" t="s">
        <v>209</v>
      </c>
      <c r="AU144" s="465" t="s">
        <v>202</v>
      </c>
      <c r="AV144" s="463" t="s">
        <v>202</v>
      </c>
      <c r="AW144" s="463" t="s">
        <v>115</v>
      </c>
      <c r="AX144" s="463" t="s">
        <v>152</v>
      </c>
      <c r="AY144" s="465" t="s">
        <v>194</v>
      </c>
    </row>
    <row r="145" spans="2:51" s="494" customFormat="1" ht="13.5">
      <c r="B145" s="493"/>
      <c r="D145" s="473" t="s">
        <v>209</v>
      </c>
      <c r="E145" s="495" t="s">
        <v>90</v>
      </c>
      <c r="F145" s="496" t="s">
        <v>1095</v>
      </c>
      <c r="H145" s="497">
        <v>2.08</v>
      </c>
      <c r="L145" s="493"/>
      <c r="M145" s="498"/>
      <c r="N145" s="499"/>
      <c r="O145" s="499"/>
      <c r="P145" s="499"/>
      <c r="Q145" s="499"/>
      <c r="R145" s="499"/>
      <c r="S145" s="499"/>
      <c r="T145" s="500"/>
      <c r="AT145" s="501" t="s">
        <v>209</v>
      </c>
      <c r="AU145" s="501" t="s">
        <v>202</v>
      </c>
      <c r="AV145" s="494" t="s">
        <v>221</v>
      </c>
      <c r="AW145" s="494" t="s">
        <v>115</v>
      </c>
      <c r="AX145" s="494" t="s">
        <v>158</v>
      </c>
      <c r="AY145" s="501" t="s">
        <v>194</v>
      </c>
    </row>
    <row r="146" spans="2:65" s="1" customFormat="1" ht="20.25" customHeight="1">
      <c r="B146" s="451"/>
      <c r="C146" s="484" t="s">
        <v>1150</v>
      </c>
      <c r="D146" s="484" t="s">
        <v>332</v>
      </c>
      <c r="E146" s="485" t="s">
        <v>1151</v>
      </c>
      <c r="F146" s="486" t="s">
        <v>1152</v>
      </c>
      <c r="G146" s="487" t="s">
        <v>511</v>
      </c>
      <c r="H146" s="488">
        <v>3.64</v>
      </c>
      <c r="I146" s="489"/>
      <c r="J146" s="489">
        <f>ROUND(I146*H146,2)</f>
        <v>0</v>
      </c>
      <c r="K146" s="486" t="s">
        <v>90</v>
      </c>
      <c r="L146" s="490"/>
      <c r="M146" s="491" t="s">
        <v>90</v>
      </c>
      <c r="N146" s="492" t="s">
        <v>124</v>
      </c>
      <c r="O146" s="460">
        <v>0</v>
      </c>
      <c r="P146" s="460">
        <f>O146*H146</f>
        <v>0</v>
      </c>
      <c r="Q146" s="460">
        <v>0</v>
      </c>
      <c r="R146" s="460">
        <f>Q146*H146</f>
        <v>0</v>
      </c>
      <c r="S146" s="460">
        <v>0</v>
      </c>
      <c r="T146" s="461">
        <f>S146*H146</f>
        <v>0</v>
      </c>
      <c r="AR146" s="17" t="s">
        <v>244</v>
      </c>
      <c r="AT146" s="17" t="s">
        <v>332</v>
      </c>
      <c r="AU146" s="17" t="s">
        <v>202</v>
      </c>
      <c r="AY146" s="17" t="s">
        <v>194</v>
      </c>
      <c r="BE146" s="146">
        <f>IF(N146="základní",J146,0)</f>
        <v>0</v>
      </c>
      <c r="BF146" s="146">
        <f>IF(N146="snížená",J146,0)</f>
        <v>0</v>
      </c>
      <c r="BG146" s="146">
        <f>IF(N146="zákl. přenesená",J146,0)</f>
        <v>0</v>
      </c>
      <c r="BH146" s="146">
        <f>IF(N146="sníž. přenesená",J146,0)</f>
        <v>0</v>
      </c>
      <c r="BI146" s="146">
        <f>IF(N146="nulová",J146,0)</f>
        <v>0</v>
      </c>
      <c r="BJ146" s="17" t="s">
        <v>202</v>
      </c>
      <c r="BK146" s="146">
        <f>ROUND(I146*H146,2)</f>
        <v>0</v>
      </c>
      <c r="BL146" s="17" t="s">
        <v>201</v>
      </c>
      <c r="BM146" s="17" t="s">
        <v>1145</v>
      </c>
    </row>
    <row r="147" spans="2:51" s="463" customFormat="1" ht="13.5">
      <c r="B147" s="462"/>
      <c r="D147" s="464" t="s">
        <v>209</v>
      </c>
      <c r="E147" s="465" t="s">
        <v>90</v>
      </c>
      <c r="F147" s="466" t="s">
        <v>1153</v>
      </c>
      <c r="H147" s="467">
        <v>3.64</v>
      </c>
      <c r="L147" s="462"/>
      <c r="M147" s="468"/>
      <c r="N147" s="469"/>
      <c r="O147" s="469"/>
      <c r="P147" s="469"/>
      <c r="Q147" s="469"/>
      <c r="R147" s="469"/>
      <c r="S147" s="469"/>
      <c r="T147" s="470"/>
      <c r="AT147" s="465" t="s">
        <v>209</v>
      </c>
      <c r="AU147" s="465" t="s">
        <v>202</v>
      </c>
      <c r="AV147" s="463" t="s">
        <v>202</v>
      </c>
      <c r="AW147" s="463" t="s">
        <v>115</v>
      </c>
      <c r="AX147" s="463" t="s">
        <v>152</v>
      </c>
      <c r="AY147" s="465" t="s">
        <v>194</v>
      </c>
    </row>
    <row r="148" spans="2:51" s="472" customFormat="1" ht="13.5">
      <c r="B148" s="471"/>
      <c r="D148" s="464" t="s">
        <v>209</v>
      </c>
      <c r="E148" s="480" t="s">
        <v>90</v>
      </c>
      <c r="F148" s="502" t="s">
        <v>220</v>
      </c>
      <c r="H148" s="503">
        <v>3.64</v>
      </c>
      <c r="L148" s="471"/>
      <c r="M148" s="477"/>
      <c r="N148" s="478"/>
      <c r="O148" s="478"/>
      <c r="P148" s="478"/>
      <c r="Q148" s="478"/>
      <c r="R148" s="478"/>
      <c r="S148" s="478"/>
      <c r="T148" s="479"/>
      <c r="AT148" s="480" t="s">
        <v>209</v>
      </c>
      <c r="AU148" s="480" t="s">
        <v>202</v>
      </c>
      <c r="AV148" s="472" t="s">
        <v>201</v>
      </c>
      <c r="AW148" s="472" t="s">
        <v>115</v>
      </c>
      <c r="AX148" s="472" t="s">
        <v>158</v>
      </c>
      <c r="AY148" s="480" t="s">
        <v>194</v>
      </c>
    </row>
    <row r="149" spans="2:63" s="438" customFormat="1" ht="29.25" customHeight="1">
      <c r="B149" s="437"/>
      <c r="D149" s="448" t="s">
        <v>151</v>
      </c>
      <c r="E149" s="449" t="s">
        <v>202</v>
      </c>
      <c r="F149" s="449" t="s">
        <v>1154</v>
      </c>
      <c r="J149" s="450">
        <f>BK149</f>
        <v>0</v>
      </c>
      <c r="L149" s="437"/>
      <c r="M149" s="442"/>
      <c r="N149" s="443"/>
      <c r="O149" s="443"/>
      <c r="P149" s="444">
        <f>SUM(P150:P158)</f>
        <v>118.71360000000001</v>
      </c>
      <c r="Q149" s="443"/>
      <c r="R149" s="444">
        <f>SUM(R150:R158)</f>
        <v>123.1341</v>
      </c>
      <c r="S149" s="443"/>
      <c r="T149" s="445">
        <f>SUM(T150:T158)</f>
        <v>0</v>
      </c>
      <c r="AR149" s="439" t="s">
        <v>158</v>
      </c>
      <c r="AT149" s="446" t="s">
        <v>151</v>
      </c>
      <c r="AU149" s="446" t="s">
        <v>158</v>
      </c>
      <c r="AY149" s="439" t="s">
        <v>194</v>
      </c>
      <c r="BK149" s="447">
        <f>SUM(BK150:BK158)</f>
        <v>0</v>
      </c>
    </row>
    <row r="150" spans="2:65" s="1" customFormat="1" ht="20.25" customHeight="1">
      <c r="B150" s="451"/>
      <c r="C150" s="452" t="s">
        <v>1155</v>
      </c>
      <c r="D150" s="452" t="s">
        <v>197</v>
      </c>
      <c r="E150" s="453" t="s">
        <v>1156</v>
      </c>
      <c r="F150" s="454" t="s">
        <v>1157</v>
      </c>
      <c r="G150" s="455" t="s">
        <v>340</v>
      </c>
      <c r="H150" s="456">
        <v>53.25</v>
      </c>
      <c r="I150" s="457"/>
      <c r="J150" s="457">
        <f>ROUND(I150*H150,2)</f>
        <v>0</v>
      </c>
      <c r="K150" s="454" t="s">
        <v>317</v>
      </c>
      <c r="L150" s="382"/>
      <c r="M150" s="458" t="s">
        <v>90</v>
      </c>
      <c r="N150" s="459" t="s">
        <v>124</v>
      </c>
      <c r="O150" s="460">
        <v>1.584</v>
      </c>
      <c r="P150" s="460">
        <f>O150*H150</f>
        <v>84.348</v>
      </c>
      <c r="Q150" s="460">
        <v>1.63</v>
      </c>
      <c r="R150" s="460">
        <f>Q150*H150</f>
        <v>86.7975</v>
      </c>
      <c r="S150" s="460">
        <v>0</v>
      </c>
      <c r="T150" s="461">
        <f>S150*H150</f>
        <v>0</v>
      </c>
      <c r="AR150" s="17" t="s">
        <v>201</v>
      </c>
      <c r="AT150" s="17" t="s">
        <v>197</v>
      </c>
      <c r="AU150" s="17" t="s">
        <v>202</v>
      </c>
      <c r="AY150" s="17" t="s">
        <v>194</v>
      </c>
      <c r="BE150" s="146">
        <f>IF(N150="základní",J150,0)</f>
        <v>0</v>
      </c>
      <c r="BF150" s="146">
        <f>IF(N150="snížená",J150,0)</f>
        <v>0</v>
      </c>
      <c r="BG150" s="146">
        <f>IF(N150="zákl. přenesená",J150,0)</f>
        <v>0</v>
      </c>
      <c r="BH150" s="146">
        <f>IF(N150="sníž. přenesená",J150,0)</f>
        <v>0</v>
      </c>
      <c r="BI150" s="146">
        <f>IF(N150="nulová",J150,0)</f>
        <v>0</v>
      </c>
      <c r="BJ150" s="17" t="s">
        <v>202</v>
      </c>
      <c r="BK150" s="146">
        <f>ROUND(I150*H150,2)</f>
        <v>0</v>
      </c>
      <c r="BL150" s="17" t="s">
        <v>201</v>
      </c>
      <c r="BM150" s="17" t="s">
        <v>1158</v>
      </c>
    </row>
    <row r="151" spans="2:51" s="463" customFormat="1" ht="13.5">
      <c r="B151" s="462"/>
      <c r="D151" s="473" t="s">
        <v>209</v>
      </c>
      <c r="E151" s="481" t="s">
        <v>90</v>
      </c>
      <c r="F151" s="482" t="s">
        <v>1159</v>
      </c>
      <c r="H151" s="483">
        <v>53.25</v>
      </c>
      <c r="L151" s="462"/>
      <c r="M151" s="468"/>
      <c r="N151" s="469"/>
      <c r="O151" s="469"/>
      <c r="P151" s="469"/>
      <c r="Q151" s="469"/>
      <c r="R151" s="469"/>
      <c r="S151" s="469"/>
      <c r="T151" s="470"/>
      <c r="AT151" s="465" t="s">
        <v>209</v>
      </c>
      <c r="AU151" s="465" t="s">
        <v>202</v>
      </c>
      <c r="AV151" s="463" t="s">
        <v>202</v>
      </c>
      <c r="AW151" s="463" t="s">
        <v>115</v>
      </c>
      <c r="AX151" s="463" t="s">
        <v>158</v>
      </c>
      <c r="AY151" s="465" t="s">
        <v>194</v>
      </c>
    </row>
    <row r="152" spans="2:65" s="1" customFormat="1" ht="20.25" customHeight="1">
      <c r="B152" s="451"/>
      <c r="C152" s="452" t="s">
        <v>416</v>
      </c>
      <c r="D152" s="452" t="s">
        <v>197</v>
      </c>
      <c r="E152" s="453" t="s">
        <v>1160</v>
      </c>
      <c r="F152" s="454" t="s">
        <v>1161</v>
      </c>
      <c r="G152" s="455" t="s">
        <v>352</v>
      </c>
      <c r="H152" s="456">
        <v>142</v>
      </c>
      <c r="I152" s="457"/>
      <c r="J152" s="457">
        <f>ROUND(I152*H152,2)</f>
        <v>0</v>
      </c>
      <c r="K152" s="454" t="s">
        <v>317</v>
      </c>
      <c r="L152" s="382"/>
      <c r="M152" s="458" t="s">
        <v>90</v>
      </c>
      <c r="N152" s="459" t="s">
        <v>124</v>
      </c>
      <c r="O152" s="460">
        <v>0.23</v>
      </c>
      <c r="P152" s="460">
        <f>O152*H152</f>
        <v>32.660000000000004</v>
      </c>
      <c r="Q152" s="460">
        <v>0.23058</v>
      </c>
      <c r="R152" s="460">
        <f>Q152*H152</f>
        <v>32.74236</v>
      </c>
      <c r="S152" s="460">
        <v>0</v>
      </c>
      <c r="T152" s="461">
        <f>S152*H152</f>
        <v>0</v>
      </c>
      <c r="AR152" s="17" t="s">
        <v>201</v>
      </c>
      <c r="AT152" s="17" t="s">
        <v>197</v>
      </c>
      <c r="AU152" s="17" t="s">
        <v>202</v>
      </c>
      <c r="AY152" s="17" t="s">
        <v>194</v>
      </c>
      <c r="BE152" s="146">
        <f>IF(N152="základní",J152,0)</f>
        <v>0</v>
      </c>
      <c r="BF152" s="146">
        <f>IF(N152="snížená",J152,0)</f>
        <v>0</v>
      </c>
      <c r="BG152" s="146">
        <f>IF(N152="zákl. přenesená",J152,0)</f>
        <v>0</v>
      </c>
      <c r="BH152" s="146">
        <f>IF(N152="sníž. přenesená",J152,0)</f>
        <v>0</v>
      </c>
      <c r="BI152" s="146">
        <f>IF(N152="nulová",J152,0)</f>
        <v>0</v>
      </c>
      <c r="BJ152" s="17" t="s">
        <v>202</v>
      </c>
      <c r="BK152" s="146">
        <f>ROUND(I152*H152,2)</f>
        <v>0</v>
      </c>
      <c r="BL152" s="17" t="s">
        <v>201</v>
      </c>
      <c r="BM152" s="17" t="s">
        <v>1162</v>
      </c>
    </row>
    <row r="153" spans="2:51" s="463" customFormat="1" ht="13.5">
      <c r="B153" s="462"/>
      <c r="D153" s="473" t="s">
        <v>209</v>
      </c>
      <c r="E153" s="481" t="s">
        <v>90</v>
      </c>
      <c r="F153" s="482" t="s">
        <v>1163</v>
      </c>
      <c r="H153" s="483">
        <v>142</v>
      </c>
      <c r="L153" s="462"/>
      <c r="M153" s="468"/>
      <c r="N153" s="469"/>
      <c r="O153" s="469"/>
      <c r="P153" s="469"/>
      <c r="Q153" s="469"/>
      <c r="R153" s="469"/>
      <c r="S153" s="469"/>
      <c r="T153" s="470"/>
      <c r="AT153" s="465" t="s">
        <v>209</v>
      </c>
      <c r="AU153" s="465" t="s">
        <v>202</v>
      </c>
      <c r="AV153" s="463" t="s">
        <v>202</v>
      </c>
      <c r="AW153" s="463" t="s">
        <v>115</v>
      </c>
      <c r="AX153" s="463" t="s">
        <v>158</v>
      </c>
      <c r="AY153" s="465" t="s">
        <v>194</v>
      </c>
    </row>
    <row r="154" spans="2:65" s="1" customFormat="1" ht="20.25" customHeight="1">
      <c r="B154" s="451"/>
      <c r="C154" s="484" t="s">
        <v>1164</v>
      </c>
      <c r="D154" s="484" t="s">
        <v>332</v>
      </c>
      <c r="E154" s="485" t="s">
        <v>1165</v>
      </c>
      <c r="F154" s="486" t="s">
        <v>1166</v>
      </c>
      <c r="G154" s="487" t="s">
        <v>340</v>
      </c>
      <c r="H154" s="488">
        <v>1.4</v>
      </c>
      <c r="I154" s="489"/>
      <c r="J154" s="489">
        <f>ROUND(I154*H154,2)</f>
        <v>0</v>
      </c>
      <c r="K154" s="486" t="s">
        <v>90</v>
      </c>
      <c r="L154" s="490"/>
      <c r="M154" s="491" t="s">
        <v>90</v>
      </c>
      <c r="N154" s="492" t="s">
        <v>124</v>
      </c>
      <c r="O154" s="460">
        <v>0</v>
      </c>
      <c r="P154" s="460">
        <f>O154*H154</f>
        <v>0</v>
      </c>
      <c r="Q154" s="460">
        <v>0</v>
      </c>
      <c r="R154" s="460">
        <f>Q154*H154</f>
        <v>0</v>
      </c>
      <c r="S154" s="460">
        <v>0</v>
      </c>
      <c r="T154" s="461">
        <f>S154*H154</f>
        <v>0</v>
      </c>
      <c r="AR154" s="17" t="s">
        <v>244</v>
      </c>
      <c r="AT154" s="17" t="s">
        <v>332</v>
      </c>
      <c r="AU154" s="17" t="s">
        <v>202</v>
      </c>
      <c r="AY154" s="17" t="s">
        <v>194</v>
      </c>
      <c r="BE154" s="146">
        <f>IF(N154="základní",J154,0)</f>
        <v>0</v>
      </c>
      <c r="BF154" s="146">
        <f>IF(N154="snížená",J154,0)</f>
        <v>0</v>
      </c>
      <c r="BG154" s="146">
        <f>IF(N154="zákl. přenesená",J154,0)</f>
        <v>0</v>
      </c>
      <c r="BH154" s="146">
        <f>IF(N154="sníž. přenesená",J154,0)</f>
        <v>0</v>
      </c>
      <c r="BI154" s="146">
        <f>IF(N154="nulová",J154,0)</f>
        <v>0</v>
      </c>
      <c r="BJ154" s="17" t="s">
        <v>202</v>
      </c>
      <c r="BK154" s="146">
        <f>ROUND(I154*H154,2)</f>
        <v>0</v>
      </c>
      <c r="BL154" s="17" t="s">
        <v>201</v>
      </c>
      <c r="BM154" s="17" t="s">
        <v>1164</v>
      </c>
    </row>
    <row r="155" spans="2:51" s="463" customFormat="1" ht="13.5">
      <c r="B155" s="462"/>
      <c r="D155" s="464" t="s">
        <v>209</v>
      </c>
      <c r="E155" s="465" t="s">
        <v>90</v>
      </c>
      <c r="F155" s="466" t="s">
        <v>1167</v>
      </c>
      <c r="H155" s="467">
        <v>1.4</v>
      </c>
      <c r="L155" s="462"/>
      <c r="M155" s="468"/>
      <c r="N155" s="469"/>
      <c r="O155" s="469"/>
      <c r="P155" s="469"/>
      <c r="Q155" s="469"/>
      <c r="R155" s="469"/>
      <c r="S155" s="469"/>
      <c r="T155" s="470"/>
      <c r="AT155" s="465" t="s">
        <v>209</v>
      </c>
      <c r="AU155" s="465" t="s">
        <v>202</v>
      </c>
      <c r="AV155" s="463" t="s">
        <v>202</v>
      </c>
      <c r="AW155" s="463" t="s">
        <v>115</v>
      </c>
      <c r="AX155" s="463" t="s">
        <v>152</v>
      </c>
      <c r="AY155" s="465" t="s">
        <v>194</v>
      </c>
    </row>
    <row r="156" spans="2:51" s="472" customFormat="1" ht="13.5">
      <c r="B156" s="471"/>
      <c r="D156" s="473" t="s">
        <v>209</v>
      </c>
      <c r="E156" s="474" t="s">
        <v>90</v>
      </c>
      <c r="F156" s="475" t="s">
        <v>220</v>
      </c>
      <c r="H156" s="476">
        <v>1.4</v>
      </c>
      <c r="L156" s="471"/>
      <c r="M156" s="477"/>
      <c r="N156" s="478"/>
      <c r="O156" s="478"/>
      <c r="P156" s="478"/>
      <c r="Q156" s="478"/>
      <c r="R156" s="478"/>
      <c r="S156" s="478"/>
      <c r="T156" s="479"/>
      <c r="AT156" s="480" t="s">
        <v>209</v>
      </c>
      <c r="AU156" s="480" t="s">
        <v>202</v>
      </c>
      <c r="AV156" s="472" t="s">
        <v>201</v>
      </c>
      <c r="AW156" s="472" t="s">
        <v>115</v>
      </c>
      <c r="AX156" s="472" t="s">
        <v>158</v>
      </c>
      <c r="AY156" s="480" t="s">
        <v>194</v>
      </c>
    </row>
    <row r="157" spans="2:65" s="1" customFormat="1" ht="28.5" customHeight="1">
      <c r="B157" s="451"/>
      <c r="C157" s="452" t="s">
        <v>1168</v>
      </c>
      <c r="D157" s="452" t="s">
        <v>197</v>
      </c>
      <c r="E157" s="453" t="s">
        <v>1169</v>
      </c>
      <c r="F157" s="454" t="s">
        <v>1170</v>
      </c>
      <c r="G157" s="455" t="s">
        <v>340</v>
      </c>
      <c r="H157" s="456">
        <v>1.664</v>
      </c>
      <c r="I157" s="457"/>
      <c r="J157" s="457">
        <f>ROUND(I157*H157,2)</f>
        <v>0</v>
      </c>
      <c r="K157" s="454" t="s">
        <v>317</v>
      </c>
      <c r="L157" s="382"/>
      <c r="M157" s="458" t="s">
        <v>90</v>
      </c>
      <c r="N157" s="459" t="s">
        <v>124</v>
      </c>
      <c r="O157" s="460">
        <v>1.025</v>
      </c>
      <c r="P157" s="460">
        <f>O157*H157</f>
        <v>1.7055999999999998</v>
      </c>
      <c r="Q157" s="460">
        <v>2.16</v>
      </c>
      <c r="R157" s="460">
        <f>Q157*H157</f>
        <v>3.59424</v>
      </c>
      <c r="S157" s="460">
        <v>0</v>
      </c>
      <c r="T157" s="461">
        <f>S157*H157</f>
        <v>0</v>
      </c>
      <c r="AR157" s="17" t="s">
        <v>201</v>
      </c>
      <c r="AT157" s="17" t="s">
        <v>197</v>
      </c>
      <c r="AU157" s="17" t="s">
        <v>202</v>
      </c>
      <c r="AY157" s="17" t="s">
        <v>194</v>
      </c>
      <c r="BE157" s="146">
        <f>IF(N157="základní",J157,0)</f>
        <v>0</v>
      </c>
      <c r="BF157" s="146">
        <f>IF(N157="snížená",J157,0)</f>
        <v>0</v>
      </c>
      <c r="BG157" s="146">
        <f>IF(N157="zákl. přenesená",J157,0)</f>
        <v>0</v>
      </c>
      <c r="BH157" s="146">
        <f>IF(N157="sníž. přenesená",J157,0)</f>
        <v>0</v>
      </c>
      <c r="BI157" s="146">
        <f>IF(N157="nulová",J157,0)</f>
        <v>0</v>
      </c>
      <c r="BJ157" s="17" t="s">
        <v>202</v>
      </c>
      <c r="BK157" s="146">
        <f>ROUND(I157*H157,2)</f>
        <v>0</v>
      </c>
      <c r="BL157" s="17" t="s">
        <v>201</v>
      </c>
      <c r="BM157" s="17" t="s">
        <v>1171</v>
      </c>
    </row>
    <row r="158" spans="2:51" s="463" customFormat="1" ht="13.5">
      <c r="B158" s="462"/>
      <c r="D158" s="464" t="s">
        <v>209</v>
      </c>
      <c r="E158" s="465" t="s">
        <v>90</v>
      </c>
      <c r="F158" s="466" t="s">
        <v>1172</v>
      </c>
      <c r="H158" s="467">
        <v>1.664</v>
      </c>
      <c r="L158" s="462"/>
      <c r="M158" s="468"/>
      <c r="N158" s="469"/>
      <c r="O158" s="469"/>
      <c r="P158" s="469"/>
      <c r="Q158" s="469"/>
      <c r="R158" s="469"/>
      <c r="S158" s="469"/>
      <c r="T158" s="470"/>
      <c r="AT158" s="465" t="s">
        <v>209</v>
      </c>
      <c r="AU158" s="465" t="s">
        <v>202</v>
      </c>
      <c r="AV158" s="463" t="s">
        <v>202</v>
      </c>
      <c r="AW158" s="463" t="s">
        <v>115</v>
      </c>
      <c r="AX158" s="463" t="s">
        <v>158</v>
      </c>
      <c r="AY158" s="465" t="s">
        <v>194</v>
      </c>
    </row>
    <row r="159" spans="2:63" s="438" customFormat="1" ht="29.25" customHeight="1">
      <c r="B159" s="437"/>
      <c r="D159" s="448" t="s">
        <v>151</v>
      </c>
      <c r="E159" s="449" t="s">
        <v>193</v>
      </c>
      <c r="F159" s="449" t="s">
        <v>1173</v>
      </c>
      <c r="J159" s="450">
        <f>BK159</f>
        <v>0</v>
      </c>
      <c r="L159" s="437"/>
      <c r="M159" s="442"/>
      <c r="N159" s="443"/>
      <c r="O159" s="443"/>
      <c r="P159" s="444">
        <f>SUM(P160:P170)</f>
        <v>36.239</v>
      </c>
      <c r="Q159" s="443"/>
      <c r="R159" s="444">
        <f>SUM(R160:R170)</f>
        <v>20.644726000000002</v>
      </c>
      <c r="S159" s="443"/>
      <c r="T159" s="445">
        <f>SUM(T160:T170)</f>
        <v>0</v>
      </c>
      <c r="AR159" s="439" t="s">
        <v>158</v>
      </c>
      <c r="AT159" s="446" t="s">
        <v>151</v>
      </c>
      <c r="AU159" s="446" t="s">
        <v>158</v>
      </c>
      <c r="AY159" s="439" t="s">
        <v>194</v>
      </c>
      <c r="BK159" s="447">
        <f>SUM(BK160:BK170)</f>
        <v>0</v>
      </c>
    </row>
    <row r="160" spans="2:65" s="1" customFormat="1" ht="28.5" customHeight="1">
      <c r="B160" s="451"/>
      <c r="C160" s="452" t="s">
        <v>1174</v>
      </c>
      <c r="D160" s="452" t="s">
        <v>197</v>
      </c>
      <c r="E160" s="453" t="s">
        <v>1175</v>
      </c>
      <c r="F160" s="454" t="s">
        <v>1176</v>
      </c>
      <c r="G160" s="455" t="s">
        <v>316</v>
      </c>
      <c r="H160" s="456">
        <v>12.6</v>
      </c>
      <c r="I160" s="457"/>
      <c r="J160" s="457">
        <f>ROUND(I160*H160,2)</f>
        <v>0</v>
      </c>
      <c r="K160" s="454" t="s">
        <v>317</v>
      </c>
      <c r="L160" s="382"/>
      <c r="M160" s="458" t="s">
        <v>90</v>
      </c>
      <c r="N160" s="459" t="s">
        <v>124</v>
      </c>
      <c r="O160" s="460">
        <v>0.071</v>
      </c>
      <c r="P160" s="460">
        <f>O160*H160</f>
        <v>0.8945999999999998</v>
      </c>
      <c r="Q160" s="460">
        <v>0.12966</v>
      </c>
      <c r="R160" s="460">
        <f>Q160*H160</f>
        <v>1.633716</v>
      </c>
      <c r="S160" s="460">
        <v>0</v>
      </c>
      <c r="T160" s="461">
        <f>S160*H160</f>
        <v>0</v>
      </c>
      <c r="AR160" s="17" t="s">
        <v>201</v>
      </c>
      <c r="AT160" s="17" t="s">
        <v>197</v>
      </c>
      <c r="AU160" s="17" t="s">
        <v>202</v>
      </c>
      <c r="AY160" s="17" t="s">
        <v>194</v>
      </c>
      <c r="BE160" s="146">
        <f>IF(N160="základní",J160,0)</f>
        <v>0</v>
      </c>
      <c r="BF160" s="146">
        <f>IF(N160="snížená",J160,0)</f>
        <v>0</v>
      </c>
      <c r="BG160" s="146">
        <f>IF(N160="zákl. přenesená",J160,0)</f>
        <v>0</v>
      </c>
      <c r="BH160" s="146">
        <f>IF(N160="sníž. přenesená",J160,0)</f>
        <v>0</v>
      </c>
      <c r="BI160" s="146">
        <f>IF(N160="nulová",J160,0)</f>
        <v>0</v>
      </c>
      <c r="BJ160" s="17" t="s">
        <v>202</v>
      </c>
      <c r="BK160" s="146">
        <f>ROUND(I160*H160,2)</f>
        <v>0</v>
      </c>
      <c r="BL160" s="17" t="s">
        <v>201</v>
      </c>
      <c r="BM160" s="17" t="s">
        <v>1177</v>
      </c>
    </row>
    <row r="161" spans="2:51" s="463" customFormat="1" ht="13.5">
      <c r="B161" s="462"/>
      <c r="D161" s="473" t="s">
        <v>209</v>
      </c>
      <c r="E161" s="481" t="s">
        <v>90</v>
      </c>
      <c r="F161" s="482" t="s">
        <v>1178</v>
      </c>
      <c r="H161" s="483">
        <v>12.6</v>
      </c>
      <c r="L161" s="462"/>
      <c r="M161" s="468"/>
      <c r="N161" s="469"/>
      <c r="O161" s="469"/>
      <c r="P161" s="469"/>
      <c r="Q161" s="469"/>
      <c r="R161" s="469"/>
      <c r="S161" s="469"/>
      <c r="T161" s="470"/>
      <c r="AT161" s="465" t="s">
        <v>209</v>
      </c>
      <c r="AU161" s="465" t="s">
        <v>202</v>
      </c>
      <c r="AV161" s="463" t="s">
        <v>202</v>
      </c>
      <c r="AW161" s="463" t="s">
        <v>115</v>
      </c>
      <c r="AX161" s="463" t="s">
        <v>158</v>
      </c>
      <c r="AY161" s="465" t="s">
        <v>194</v>
      </c>
    </row>
    <row r="162" spans="2:65" s="1" customFormat="1" ht="28.5" customHeight="1">
      <c r="B162" s="451"/>
      <c r="C162" s="452" t="s">
        <v>1179</v>
      </c>
      <c r="D162" s="452" t="s">
        <v>197</v>
      </c>
      <c r="E162" s="453" t="s">
        <v>1180</v>
      </c>
      <c r="F162" s="454" t="s">
        <v>1181</v>
      </c>
      <c r="G162" s="455" t="s">
        <v>316</v>
      </c>
      <c r="H162" s="456">
        <v>12.6</v>
      </c>
      <c r="I162" s="457"/>
      <c r="J162" s="457">
        <f>ROUND(I162*H162,2)</f>
        <v>0</v>
      </c>
      <c r="K162" s="454" t="s">
        <v>317</v>
      </c>
      <c r="L162" s="382"/>
      <c r="M162" s="458" t="s">
        <v>90</v>
      </c>
      <c r="N162" s="459" t="s">
        <v>124</v>
      </c>
      <c r="O162" s="460">
        <v>0.068</v>
      </c>
      <c r="P162" s="460">
        <f>O162*H162</f>
        <v>0.8568</v>
      </c>
      <c r="Q162" s="460">
        <v>0.12966</v>
      </c>
      <c r="R162" s="460">
        <f>Q162*H162</f>
        <v>1.633716</v>
      </c>
      <c r="S162" s="460">
        <v>0</v>
      </c>
      <c r="T162" s="461">
        <f>S162*H162</f>
        <v>0</v>
      </c>
      <c r="AR162" s="17" t="s">
        <v>201</v>
      </c>
      <c r="AT162" s="17" t="s">
        <v>197</v>
      </c>
      <c r="AU162" s="17" t="s">
        <v>202</v>
      </c>
      <c r="AY162" s="17" t="s">
        <v>194</v>
      </c>
      <c r="BE162" s="146">
        <f>IF(N162="základní",J162,0)</f>
        <v>0</v>
      </c>
      <c r="BF162" s="146">
        <f>IF(N162="snížená",J162,0)</f>
        <v>0</v>
      </c>
      <c r="BG162" s="146">
        <f>IF(N162="zákl. přenesená",J162,0)</f>
        <v>0</v>
      </c>
      <c r="BH162" s="146">
        <f>IF(N162="sníž. přenesená",J162,0)</f>
        <v>0</v>
      </c>
      <c r="BI162" s="146">
        <f>IF(N162="nulová",J162,0)</f>
        <v>0</v>
      </c>
      <c r="BJ162" s="17" t="s">
        <v>202</v>
      </c>
      <c r="BK162" s="146">
        <f>ROUND(I162*H162,2)</f>
        <v>0</v>
      </c>
      <c r="BL162" s="17" t="s">
        <v>201</v>
      </c>
      <c r="BM162" s="17" t="s">
        <v>1182</v>
      </c>
    </row>
    <row r="163" spans="2:51" s="463" customFormat="1" ht="13.5">
      <c r="B163" s="462"/>
      <c r="D163" s="473" t="s">
        <v>209</v>
      </c>
      <c r="E163" s="481" t="s">
        <v>90</v>
      </c>
      <c r="F163" s="482" t="s">
        <v>1178</v>
      </c>
      <c r="H163" s="483">
        <v>12.6</v>
      </c>
      <c r="L163" s="462"/>
      <c r="M163" s="468"/>
      <c r="N163" s="469"/>
      <c r="O163" s="469"/>
      <c r="P163" s="469"/>
      <c r="Q163" s="469"/>
      <c r="R163" s="469"/>
      <c r="S163" s="469"/>
      <c r="T163" s="470"/>
      <c r="AT163" s="465" t="s">
        <v>209</v>
      </c>
      <c r="AU163" s="465" t="s">
        <v>202</v>
      </c>
      <c r="AV163" s="463" t="s">
        <v>202</v>
      </c>
      <c r="AW163" s="463" t="s">
        <v>115</v>
      </c>
      <c r="AX163" s="463" t="s">
        <v>158</v>
      </c>
      <c r="AY163" s="465" t="s">
        <v>194</v>
      </c>
    </row>
    <row r="164" spans="2:65" s="1" customFormat="1" ht="28.5" customHeight="1">
      <c r="B164" s="451"/>
      <c r="C164" s="452" t="s">
        <v>439</v>
      </c>
      <c r="D164" s="452" t="s">
        <v>197</v>
      </c>
      <c r="E164" s="453" t="s">
        <v>1183</v>
      </c>
      <c r="F164" s="454" t="s">
        <v>1184</v>
      </c>
      <c r="G164" s="455" t="s">
        <v>316</v>
      </c>
      <c r="H164" s="456">
        <v>61</v>
      </c>
      <c r="I164" s="457"/>
      <c r="J164" s="457">
        <f>ROUND(I164*H164,2)</f>
        <v>0</v>
      </c>
      <c r="K164" s="454" t="s">
        <v>317</v>
      </c>
      <c r="L164" s="382"/>
      <c r="M164" s="458" t="s">
        <v>90</v>
      </c>
      <c r="N164" s="459" t="s">
        <v>124</v>
      </c>
      <c r="O164" s="460">
        <v>0.56</v>
      </c>
      <c r="P164" s="460">
        <f>O164*H164</f>
        <v>34.160000000000004</v>
      </c>
      <c r="Q164" s="460">
        <v>0.08425</v>
      </c>
      <c r="R164" s="460">
        <f>Q164*H164</f>
        <v>5.1392500000000005</v>
      </c>
      <c r="S164" s="460">
        <v>0</v>
      </c>
      <c r="T164" s="461">
        <f>S164*H164</f>
        <v>0</v>
      </c>
      <c r="AR164" s="17" t="s">
        <v>201</v>
      </c>
      <c r="AT164" s="17" t="s">
        <v>197</v>
      </c>
      <c r="AU164" s="17" t="s">
        <v>202</v>
      </c>
      <c r="AY164" s="17" t="s">
        <v>194</v>
      </c>
      <c r="BE164" s="146">
        <f>IF(N164="základní",J164,0)</f>
        <v>0</v>
      </c>
      <c r="BF164" s="146">
        <f>IF(N164="snížená",J164,0)</f>
        <v>0</v>
      </c>
      <c r="BG164" s="146">
        <f>IF(N164="zákl. přenesená",J164,0)</f>
        <v>0</v>
      </c>
      <c r="BH164" s="146">
        <f>IF(N164="sníž. přenesená",J164,0)</f>
        <v>0</v>
      </c>
      <c r="BI164" s="146">
        <f>IF(N164="nulová",J164,0)</f>
        <v>0</v>
      </c>
      <c r="BJ164" s="17" t="s">
        <v>202</v>
      </c>
      <c r="BK164" s="146">
        <f>ROUND(I164*H164,2)</f>
        <v>0</v>
      </c>
      <c r="BL164" s="17" t="s">
        <v>201</v>
      </c>
      <c r="BM164" s="17" t="s">
        <v>1185</v>
      </c>
    </row>
    <row r="165" spans="2:51" s="463" customFormat="1" ht="13.5">
      <c r="B165" s="462"/>
      <c r="D165" s="473" t="s">
        <v>209</v>
      </c>
      <c r="E165" s="481" t="s">
        <v>90</v>
      </c>
      <c r="F165" s="482" t="s">
        <v>1071</v>
      </c>
      <c r="H165" s="483">
        <v>61</v>
      </c>
      <c r="L165" s="462"/>
      <c r="M165" s="468"/>
      <c r="N165" s="469"/>
      <c r="O165" s="469"/>
      <c r="P165" s="469"/>
      <c r="Q165" s="469"/>
      <c r="R165" s="469"/>
      <c r="S165" s="469"/>
      <c r="T165" s="470"/>
      <c r="AT165" s="465" t="s">
        <v>209</v>
      </c>
      <c r="AU165" s="465" t="s">
        <v>202</v>
      </c>
      <c r="AV165" s="463" t="s">
        <v>202</v>
      </c>
      <c r="AW165" s="463" t="s">
        <v>115</v>
      </c>
      <c r="AX165" s="463" t="s">
        <v>158</v>
      </c>
      <c r="AY165" s="465" t="s">
        <v>194</v>
      </c>
    </row>
    <row r="166" spans="2:65" s="1" customFormat="1" ht="20.25" customHeight="1">
      <c r="B166" s="451"/>
      <c r="C166" s="484" t="s">
        <v>1186</v>
      </c>
      <c r="D166" s="484" t="s">
        <v>332</v>
      </c>
      <c r="E166" s="485" t="s">
        <v>1187</v>
      </c>
      <c r="F166" s="486" t="s">
        <v>1188</v>
      </c>
      <c r="G166" s="487" t="s">
        <v>316</v>
      </c>
      <c r="H166" s="488">
        <v>62.22</v>
      </c>
      <c r="I166" s="489"/>
      <c r="J166" s="489">
        <f>ROUND(I166*H166,2)</f>
        <v>0</v>
      </c>
      <c r="K166" s="486" t="s">
        <v>317</v>
      </c>
      <c r="L166" s="490"/>
      <c r="M166" s="491" t="s">
        <v>90</v>
      </c>
      <c r="N166" s="492" t="s">
        <v>124</v>
      </c>
      <c r="O166" s="460">
        <v>0</v>
      </c>
      <c r="P166" s="460">
        <f>O166*H166</f>
        <v>0</v>
      </c>
      <c r="Q166" s="460">
        <v>0.14</v>
      </c>
      <c r="R166" s="460">
        <f>Q166*H166</f>
        <v>8.7108</v>
      </c>
      <c r="S166" s="460">
        <v>0</v>
      </c>
      <c r="T166" s="461">
        <f>S166*H166</f>
        <v>0</v>
      </c>
      <c r="AR166" s="17" t="s">
        <v>244</v>
      </c>
      <c r="AT166" s="17" t="s">
        <v>332</v>
      </c>
      <c r="AU166" s="17" t="s">
        <v>202</v>
      </c>
      <c r="AY166" s="17" t="s">
        <v>194</v>
      </c>
      <c r="BE166" s="146">
        <f>IF(N166="základní",J166,0)</f>
        <v>0</v>
      </c>
      <c r="BF166" s="146">
        <f>IF(N166="snížená",J166,0)</f>
        <v>0</v>
      </c>
      <c r="BG166" s="146">
        <f>IF(N166="zákl. přenesená",J166,0)</f>
        <v>0</v>
      </c>
      <c r="BH166" s="146">
        <f>IF(N166="sníž. přenesená",J166,0)</f>
        <v>0</v>
      </c>
      <c r="BI166" s="146">
        <f>IF(N166="nulová",J166,0)</f>
        <v>0</v>
      </c>
      <c r="BJ166" s="17" t="s">
        <v>202</v>
      </c>
      <c r="BK166" s="146">
        <f>ROUND(I166*H166,2)</f>
        <v>0</v>
      </c>
      <c r="BL166" s="17" t="s">
        <v>201</v>
      </c>
      <c r="BM166" s="17" t="s">
        <v>1189</v>
      </c>
    </row>
    <row r="167" spans="2:51" s="463" customFormat="1" ht="13.5">
      <c r="B167" s="462"/>
      <c r="D167" s="464" t="s">
        <v>209</v>
      </c>
      <c r="E167" s="465" t="s">
        <v>90</v>
      </c>
      <c r="F167" s="466" t="s">
        <v>1071</v>
      </c>
      <c r="H167" s="467">
        <v>61</v>
      </c>
      <c r="L167" s="462"/>
      <c r="M167" s="468"/>
      <c r="N167" s="469"/>
      <c r="O167" s="469"/>
      <c r="P167" s="469"/>
      <c r="Q167" s="469"/>
      <c r="R167" s="469"/>
      <c r="S167" s="469"/>
      <c r="T167" s="470"/>
      <c r="AT167" s="465" t="s">
        <v>209</v>
      </c>
      <c r="AU167" s="465" t="s">
        <v>202</v>
      </c>
      <c r="AV167" s="463" t="s">
        <v>202</v>
      </c>
      <c r="AW167" s="463" t="s">
        <v>115</v>
      </c>
      <c r="AX167" s="463" t="s">
        <v>158</v>
      </c>
      <c r="AY167" s="465" t="s">
        <v>194</v>
      </c>
    </row>
    <row r="168" spans="2:51" s="463" customFormat="1" ht="13.5">
      <c r="B168" s="462"/>
      <c r="D168" s="473" t="s">
        <v>209</v>
      </c>
      <c r="F168" s="482" t="s">
        <v>1190</v>
      </c>
      <c r="H168" s="483">
        <v>62.22</v>
      </c>
      <c r="L168" s="462"/>
      <c r="M168" s="468"/>
      <c r="N168" s="469"/>
      <c r="O168" s="469"/>
      <c r="P168" s="469"/>
      <c r="Q168" s="469"/>
      <c r="R168" s="469"/>
      <c r="S168" s="469"/>
      <c r="T168" s="470"/>
      <c r="AT168" s="465" t="s">
        <v>209</v>
      </c>
      <c r="AU168" s="465" t="s">
        <v>202</v>
      </c>
      <c r="AV168" s="463" t="s">
        <v>202</v>
      </c>
      <c r="AW168" s="463" t="s">
        <v>91</v>
      </c>
      <c r="AX168" s="463" t="s">
        <v>158</v>
      </c>
      <c r="AY168" s="465" t="s">
        <v>194</v>
      </c>
    </row>
    <row r="169" spans="2:65" s="1" customFormat="1" ht="20.25" customHeight="1">
      <c r="B169" s="451"/>
      <c r="C169" s="452" t="s">
        <v>1191</v>
      </c>
      <c r="D169" s="452" t="s">
        <v>197</v>
      </c>
      <c r="E169" s="453" t="s">
        <v>1192</v>
      </c>
      <c r="F169" s="454" t="s">
        <v>1193</v>
      </c>
      <c r="G169" s="455" t="s">
        <v>316</v>
      </c>
      <c r="H169" s="456">
        <v>12.6</v>
      </c>
      <c r="I169" s="457"/>
      <c r="J169" s="457">
        <f>ROUND(I169*H169,2)</f>
        <v>0</v>
      </c>
      <c r="K169" s="454" t="s">
        <v>317</v>
      </c>
      <c r="L169" s="382"/>
      <c r="M169" s="458" t="s">
        <v>90</v>
      </c>
      <c r="N169" s="459" t="s">
        <v>124</v>
      </c>
      <c r="O169" s="460">
        <v>0.026</v>
      </c>
      <c r="P169" s="460">
        <f>O169*H169</f>
        <v>0.3276</v>
      </c>
      <c r="Q169" s="460">
        <v>0.27994</v>
      </c>
      <c r="R169" s="460">
        <f>Q169*H169</f>
        <v>3.527244</v>
      </c>
      <c r="S169" s="460">
        <v>0</v>
      </c>
      <c r="T169" s="461">
        <f>S169*H169</f>
        <v>0</v>
      </c>
      <c r="AR169" s="17" t="s">
        <v>201</v>
      </c>
      <c r="AT169" s="17" t="s">
        <v>197</v>
      </c>
      <c r="AU169" s="17" t="s">
        <v>202</v>
      </c>
      <c r="AY169" s="17" t="s">
        <v>194</v>
      </c>
      <c r="BE169" s="146">
        <f>IF(N169="základní",J169,0)</f>
        <v>0</v>
      </c>
      <c r="BF169" s="146">
        <f>IF(N169="snížená",J169,0)</f>
        <v>0</v>
      </c>
      <c r="BG169" s="146">
        <f>IF(N169="zákl. přenesená",J169,0)</f>
        <v>0</v>
      </c>
      <c r="BH169" s="146">
        <f>IF(N169="sníž. přenesená",J169,0)</f>
        <v>0</v>
      </c>
      <c r="BI169" s="146">
        <f>IF(N169="nulová",J169,0)</f>
        <v>0</v>
      </c>
      <c r="BJ169" s="17" t="s">
        <v>202</v>
      </c>
      <c r="BK169" s="146">
        <f>ROUND(I169*H169,2)</f>
        <v>0</v>
      </c>
      <c r="BL169" s="17" t="s">
        <v>201</v>
      </c>
      <c r="BM169" s="17" t="s">
        <v>1194</v>
      </c>
    </row>
    <row r="170" spans="2:51" s="463" customFormat="1" ht="13.5">
      <c r="B170" s="462"/>
      <c r="D170" s="464" t="s">
        <v>209</v>
      </c>
      <c r="E170" s="465" t="s">
        <v>90</v>
      </c>
      <c r="F170" s="466" t="s">
        <v>1178</v>
      </c>
      <c r="H170" s="467">
        <v>12.6</v>
      </c>
      <c r="L170" s="462"/>
      <c r="M170" s="468"/>
      <c r="N170" s="469"/>
      <c r="O170" s="469"/>
      <c r="P170" s="469"/>
      <c r="Q170" s="469"/>
      <c r="R170" s="469"/>
      <c r="S170" s="469"/>
      <c r="T170" s="470"/>
      <c r="AT170" s="465" t="s">
        <v>209</v>
      </c>
      <c r="AU170" s="465" t="s">
        <v>202</v>
      </c>
      <c r="AV170" s="463" t="s">
        <v>202</v>
      </c>
      <c r="AW170" s="463" t="s">
        <v>115</v>
      </c>
      <c r="AX170" s="463" t="s">
        <v>158</v>
      </c>
      <c r="AY170" s="465" t="s">
        <v>194</v>
      </c>
    </row>
    <row r="171" spans="2:63" s="438" customFormat="1" ht="29.25" customHeight="1">
      <c r="B171" s="437"/>
      <c r="D171" s="448" t="s">
        <v>151</v>
      </c>
      <c r="E171" s="449" t="s">
        <v>1071</v>
      </c>
      <c r="F171" s="449" t="s">
        <v>1195</v>
      </c>
      <c r="J171" s="450">
        <f>BK171</f>
        <v>0</v>
      </c>
      <c r="L171" s="437"/>
      <c r="M171" s="442"/>
      <c r="N171" s="443"/>
      <c r="O171" s="443"/>
      <c r="P171" s="444">
        <f>SUM(P172:P175)</f>
        <v>279.29999999999995</v>
      </c>
      <c r="Q171" s="443"/>
      <c r="R171" s="444">
        <f>SUM(R172:R175)</f>
        <v>10.47774</v>
      </c>
      <c r="S171" s="443"/>
      <c r="T171" s="445">
        <f>SUM(T172:T175)</f>
        <v>0</v>
      </c>
      <c r="AR171" s="439" t="s">
        <v>158</v>
      </c>
      <c r="AT171" s="446" t="s">
        <v>151</v>
      </c>
      <c r="AU171" s="446" t="s">
        <v>158</v>
      </c>
      <c r="AY171" s="439" t="s">
        <v>194</v>
      </c>
      <c r="BK171" s="447">
        <f>SUM(BK172:BK175)</f>
        <v>0</v>
      </c>
    </row>
    <row r="172" spans="2:65" s="1" customFormat="1" ht="28.5" customHeight="1">
      <c r="B172" s="451"/>
      <c r="C172" s="452" t="s">
        <v>1196</v>
      </c>
      <c r="D172" s="452" t="s">
        <v>197</v>
      </c>
      <c r="E172" s="453" t="s">
        <v>320</v>
      </c>
      <c r="F172" s="454" t="s">
        <v>321</v>
      </c>
      <c r="G172" s="455" t="s">
        <v>316</v>
      </c>
      <c r="H172" s="456">
        <v>266</v>
      </c>
      <c r="I172" s="457"/>
      <c r="J172" s="457">
        <f>ROUND(I172*H172,2)</f>
        <v>0</v>
      </c>
      <c r="K172" s="454" t="s">
        <v>317</v>
      </c>
      <c r="L172" s="382"/>
      <c r="M172" s="458" t="s">
        <v>90</v>
      </c>
      <c r="N172" s="459" t="s">
        <v>124</v>
      </c>
      <c r="O172" s="460">
        <v>0.36</v>
      </c>
      <c r="P172" s="460">
        <f>O172*H172</f>
        <v>95.75999999999999</v>
      </c>
      <c r="Q172" s="460">
        <v>0.00489</v>
      </c>
      <c r="R172" s="460">
        <f>Q172*H172</f>
        <v>1.30074</v>
      </c>
      <c r="S172" s="460">
        <v>0</v>
      </c>
      <c r="T172" s="461">
        <f>S172*H172</f>
        <v>0</v>
      </c>
      <c r="AR172" s="17" t="s">
        <v>201</v>
      </c>
      <c r="AT172" s="17" t="s">
        <v>197</v>
      </c>
      <c r="AU172" s="17" t="s">
        <v>202</v>
      </c>
      <c r="AY172" s="17" t="s">
        <v>194</v>
      </c>
      <c r="BE172" s="146">
        <f>IF(N172="základní",J172,0)</f>
        <v>0</v>
      </c>
      <c r="BF172" s="146">
        <f>IF(N172="snížená",J172,0)</f>
        <v>0</v>
      </c>
      <c r="BG172" s="146">
        <f>IF(N172="zákl. přenesená",J172,0)</f>
        <v>0</v>
      </c>
      <c r="BH172" s="146">
        <f>IF(N172="sníž. přenesená",J172,0)</f>
        <v>0</v>
      </c>
      <c r="BI172" s="146">
        <f>IF(N172="nulová",J172,0)</f>
        <v>0</v>
      </c>
      <c r="BJ172" s="17" t="s">
        <v>202</v>
      </c>
      <c r="BK172" s="146">
        <f>ROUND(I172*H172,2)</f>
        <v>0</v>
      </c>
      <c r="BL172" s="17" t="s">
        <v>201</v>
      </c>
      <c r="BM172" s="17" t="s">
        <v>1197</v>
      </c>
    </row>
    <row r="173" spans="2:51" s="463" customFormat="1" ht="13.5">
      <c r="B173" s="462"/>
      <c r="D173" s="473" t="s">
        <v>209</v>
      </c>
      <c r="E173" s="481" t="s">
        <v>90</v>
      </c>
      <c r="F173" s="482" t="s">
        <v>1198</v>
      </c>
      <c r="H173" s="483">
        <v>266</v>
      </c>
      <c r="L173" s="462"/>
      <c r="M173" s="468"/>
      <c r="N173" s="469"/>
      <c r="O173" s="469"/>
      <c r="P173" s="469"/>
      <c r="Q173" s="469"/>
      <c r="R173" s="469"/>
      <c r="S173" s="469"/>
      <c r="T173" s="470"/>
      <c r="AT173" s="465" t="s">
        <v>209</v>
      </c>
      <c r="AU173" s="465" t="s">
        <v>202</v>
      </c>
      <c r="AV173" s="463" t="s">
        <v>202</v>
      </c>
      <c r="AW173" s="463" t="s">
        <v>115</v>
      </c>
      <c r="AX173" s="463" t="s">
        <v>158</v>
      </c>
      <c r="AY173" s="465" t="s">
        <v>194</v>
      </c>
    </row>
    <row r="174" spans="2:65" s="1" customFormat="1" ht="20.25" customHeight="1">
      <c r="B174" s="451"/>
      <c r="C174" s="452" t="s">
        <v>1199</v>
      </c>
      <c r="D174" s="452" t="s">
        <v>197</v>
      </c>
      <c r="E174" s="453" t="s">
        <v>1200</v>
      </c>
      <c r="F174" s="454" t="s">
        <v>1201</v>
      </c>
      <c r="G174" s="455" t="s">
        <v>316</v>
      </c>
      <c r="H174" s="456">
        <v>266</v>
      </c>
      <c r="I174" s="457"/>
      <c r="J174" s="457">
        <f>ROUND(I174*H174,2)</f>
        <v>0</v>
      </c>
      <c r="K174" s="454" t="s">
        <v>317</v>
      </c>
      <c r="L174" s="382"/>
      <c r="M174" s="458" t="s">
        <v>90</v>
      </c>
      <c r="N174" s="459" t="s">
        <v>124</v>
      </c>
      <c r="O174" s="460">
        <v>0.69</v>
      </c>
      <c r="P174" s="460">
        <f>O174*H174</f>
        <v>183.54</v>
      </c>
      <c r="Q174" s="460">
        <v>0.0345</v>
      </c>
      <c r="R174" s="460">
        <f>Q174*H174</f>
        <v>9.177000000000001</v>
      </c>
      <c r="S174" s="460">
        <v>0</v>
      </c>
      <c r="T174" s="461">
        <f>S174*H174</f>
        <v>0</v>
      </c>
      <c r="AR174" s="17" t="s">
        <v>201</v>
      </c>
      <c r="AT174" s="17" t="s">
        <v>197</v>
      </c>
      <c r="AU174" s="17" t="s">
        <v>202</v>
      </c>
      <c r="AY174" s="17" t="s">
        <v>194</v>
      </c>
      <c r="BE174" s="146">
        <f>IF(N174="základní",J174,0)</f>
        <v>0</v>
      </c>
      <c r="BF174" s="146">
        <f>IF(N174="snížená",J174,0)</f>
        <v>0</v>
      </c>
      <c r="BG174" s="146">
        <f>IF(N174="zákl. přenesená",J174,0)</f>
        <v>0</v>
      </c>
      <c r="BH174" s="146">
        <f>IF(N174="sníž. přenesená",J174,0)</f>
        <v>0</v>
      </c>
      <c r="BI174" s="146">
        <f>IF(N174="nulová",J174,0)</f>
        <v>0</v>
      </c>
      <c r="BJ174" s="17" t="s">
        <v>202</v>
      </c>
      <c r="BK174" s="146">
        <f>ROUND(I174*H174,2)</f>
        <v>0</v>
      </c>
      <c r="BL174" s="17" t="s">
        <v>201</v>
      </c>
      <c r="BM174" s="17" t="s">
        <v>1202</v>
      </c>
    </row>
    <row r="175" spans="2:51" s="463" customFormat="1" ht="13.5">
      <c r="B175" s="462"/>
      <c r="D175" s="464" t="s">
        <v>209</v>
      </c>
      <c r="E175" s="465" t="s">
        <v>90</v>
      </c>
      <c r="F175" s="466" t="s">
        <v>1203</v>
      </c>
      <c r="H175" s="467">
        <v>266</v>
      </c>
      <c r="L175" s="462"/>
      <c r="M175" s="468"/>
      <c r="N175" s="469"/>
      <c r="O175" s="469"/>
      <c r="P175" s="469"/>
      <c r="Q175" s="469"/>
      <c r="R175" s="469"/>
      <c r="S175" s="469"/>
      <c r="T175" s="470"/>
      <c r="AT175" s="465" t="s">
        <v>209</v>
      </c>
      <c r="AU175" s="465" t="s">
        <v>202</v>
      </c>
      <c r="AV175" s="463" t="s">
        <v>202</v>
      </c>
      <c r="AW175" s="463" t="s">
        <v>115</v>
      </c>
      <c r="AX175" s="463" t="s">
        <v>158</v>
      </c>
      <c r="AY175" s="465" t="s">
        <v>194</v>
      </c>
    </row>
    <row r="176" spans="2:63" s="438" customFormat="1" ht="29.25" customHeight="1">
      <c r="B176" s="437"/>
      <c r="D176" s="448" t="s">
        <v>151</v>
      </c>
      <c r="E176" s="449" t="s">
        <v>244</v>
      </c>
      <c r="F176" s="449" t="s">
        <v>1204</v>
      </c>
      <c r="J176" s="450">
        <f>BK176</f>
        <v>0</v>
      </c>
      <c r="L176" s="437"/>
      <c r="M176" s="442"/>
      <c r="N176" s="443"/>
      <c r="O176" s="443"/>
      <c r="P176" s="444">
        <f>SUM(P177:P186)</f>
        <v>1.032</v>
      </c>
      <c r="Q176" s="443"/>
      <c r="R176" s="444">
        <f>SUM(R177:R186)</f>
        <v>0.0132</v>
      </c>
      <c r="S176" s="443"/>
      <c r="T176" s="445">
        <f>SUM(T177:T186)</f>
        <v>0</v>
      </c>
      <c r="AR176" s="439" t="s">
        <v>158</v>
      </c>
      <c r="AT176" s="446" t="s">
        <v>151</v>
      </c>
      <c r="AU176" s="446" t="s">
        <v>158</v>
      </c>
      <c r="AY176" s="439" t="s">
        <v>194</v>
      </c>
      <c r="BK176" s="447">
        <f>SUM(BK177:BK186)</f>
        <v>0</v>
      </c>
    </row>
    <row r="177" spans="2:65" s="1" customFormat="1" ht="20.25" customHeight="1">
      <c r="B177" s="451"/>
      <c r="C177" s="452" t="s">
        <v>1205</v>
      </c>
      <c r="D177" s="452" t="s">
        <v>197</v>
      </c>
      <c r="E177" s="453" t="s">
        <v>1206</v>
      </c>
      <c r="F177" s="454" t="s">
        <v>1207</v>
      </c>
      <c r="G177" s="455" t="s">
        <v>459</v>
      </c>
      <c r="H177" s="456">
        <v>8</v>
      </c>
      <c r="I177" s="457"/>
      <c r="J177" s="457">
        <f>ROUND(I177*H177,2)</f>
        <v>0</v>
      </c>
      <c r="K177" s="454" t="s">
        <v>90</v>
      </c>
      <c r="L177" s="382"/>
      <c r="M177" s="458" t="s">
        <v>90</v>
      </c>
      <c r="N177" s="459" t="s">
        <v>124</v>
      </c>
      <c r="O177" s="460">
        <v>0</v>
      </c>
      <c r="P177" s="460">
        <f>O177*H177</f>
        <v>0</v>
      </c>
      <c r="Q177" s="460">
        <v>0</v>
      </c>
      <c r="R177" s="460">
        <f>Q177*H177</f>
        <v>0</v>
      </c>
      <c r="S177" s="460">
        <v>0</v>
      </c>
      <c r="T177" s="461">
        <f>S177*H177</f>
        <v>0</v>
      </c>
      <c r="AR177" s="17" t="s">
        <v>275</v>
      </c>
      <c r="AT177" s="17" t="s">
        <v>197</v>
      </c>
      <c r="AU177" s="17" t="s">
        <v>202</v>
      </c>
      <c r="AY177" s="17" t="s">
        <v>194</v>
      </c>
      <c r="BE177" s="146">
        <f>IF(N177="základní",J177,0)</f>
        <v>0</v>
      </c>
      <c r="BF177" s="146">
        <f>IF(N177="snížená",J177,0)</f>
        <v>0</v>
      </c>
      <c r="BG177" s="146">
        <f>IF(N177="zákl. přenesená",J177,0)</f>
        <v>0</v>
      </c>
      <c r="BH177" s="146">
        <f>IF(N177="sníž. přenesená",J177,0)</f>
        <v>0</v>
      </c>
      <c r="BI177" s="146">
        <f>IF(N177="nulová",J177,0)</f>
        <v>0</v>
      </c>
      <c r="BJ177" s="17" t="s">
        <v>202</v>
      </c>
      <c r="BK177" s="146">
        <f>ROUND(I177*H177,2)</f>
        <v>0</v>
      </c>
      <c r="BL177" s="17" t="s">
        <v>275</v>
      </c>
      <c r="BM177" s="17" t="s">
        <v>1208</v>
      </c>
    </row>
    <row r="178" spans="2:51" s="463" customFormat="1" ht="13.5">
      <c r="B178" s="462"/>
      <c r="D178" s="473" t="s">
        <v>209</v>
      </c>
      <c r="E178" s="481" t="s">
        <v>90</v>
      </c>
      <c r="F178" s="482" t="s">
        <v>244</v>
      </c>
      <c r="H178" s="483">
        <v>8</v>
      </c>
      <c r="L178" s="462"/>
      <c r="M178" s="468"/>
      <c r="N178" s="469"/>
      <c r="O178" s="469"/>
      <c r="P178" s="469"/>
      <c r="Q178" s="469"/>
      <c r="R178" s="469"/>
      <c r="S178" s="469"/>
      <c r="T178" s="470"/>
      <c r="AT178" s="465" t="s">
        <v>209</v>
      </c>
      <c r="AU178" s="465" t="s">
        <v>202</v>
      </c>
      <c r="AV178" s="463" t="s">
        <v>202</v>
      </c>
      <c r="AW178" s="463" t="s">
        <v>115</v>
      </c>
      <c r="AX178" s="463" t="s">
        <v>158</v>
      </c>
      <c r="AY178" s="465" t="s">
        <v>194</v>
      </c>
    </row>
    <row r="179" spans="2:65" s="1" customFormat="1" ht="28.5" customHeight="1">
      <c r="B179" s="451"/>
      <c r="C179" s="452" t="s">
        <v>1209</v>
      </c>
      <c r="D179" s="452" t="s">
        <v>197</v>
      </c>
      <c r="E179" s="453" t="s">
        <v>1210</v>
      </c>
      <c r="F179" s="454" t="s">
        <v>1211</v>
      </c>
      <c r="G179" s="455" t="s">
        <v>459</v>
      </c>
      <c r="H179" s="456">
        <v>1</v>
      </c>
      <c r="I179" s="457"/>
      <c r="J179" s="457">
        <f>ROUND(I179*H179,2)</f>
        <v>0</v>
      </c>
      <c r="K179" s="454" t="s">
        <v>90</v>
      </c>
      <c r="L179" s="382"/>
      <c r="M179" s="458" t="s">
        <v>90</v>
      </c>
      <c r="N179" s="459" t="s">
        <v>124</v>
      </c>
      <c r="O179" s="460">
        <v>0</v>
      </c>
      <c r="P179" s="460">
        <f>O179*H179</f>
        <v>0</v>
      </c>
      <c r="Q179" s="460">
        <v>0</v>
      </c>
      <c r="R179" s="460">
        <f>Q179*H179</f>
        <v>0</v>
      </c>
      <c r="S179" s="460">
        <v>0</v>
      </c>
      <c r="T179" s="461">
        <f>S179*H179</f>
        <v>0</v>
      </c>
      <c r="AR179" s="17" t="s">
        <v>275</v>
      </c>
      <c r="AT179" s="17" t="s">
        <v>197</v>
      </c>
      <c r="AU179" s="17" t="s">
        <v>202</v>
      </c>
      <c r="AY179" s="17" t="s">
        <v>194</v>
      </c>
      <c r="BE179" s="146">
        <f>IF(N179="základní",J179,0)</f>
        <v>0</v>
      </c>
      <c r="BF179" s="146">
        <f>IF(N179="snížená",J179,0)</f>
        <v>0</v>
      </c>
      <c r="BG179" s="146">
        <f>IF(N179="zákl. přenesená",J179,0)</f>
        <v>0</v>
      </c>
      <c r="BH179" s="146">
        <f>IF(N179="sníž. přenesená",J179,0)</f>
        <v>0</v>
      </c>
      <c r="BI179" s="146">
        <f>IF(N179="nulová",J179,0)</f>
        <v>0</v>
      </c>
      <c r="BJ179" s="17" t="s">
        <v>202</v>
      </c>
      <c r="BK179" s="146">
        <f>ROUND(I179*H179,2)</f>
        <v>0</v>
      </c>
      <c r="BL179" s="17" t="s">
        <v>275</v>
      </c>
      <c r="BM179" s="17" t="s">
        <v>1212</v>
      </c>
    </row>
    <row r="180" spans="2:51" s="463" customFormat="1" ht="13.5">
      <c r="B180" s="462"/>
      <c r="D180" s="473" t="s">
        <v>209</v>
      </c>
      <c r="E180" s="481" t="s">
        <v>90</v>
      </c>
      <c r="F180" s="482" t="s">
        <v>158</v>
      </c>
      <c r="H180" s="483">
        <v>1</v>
      </c>
      <c r="L180" s="462"/>
      <c r="M180" s="468"/>
      <c r="N180" s="469"/>
      <c r="O180" s="469"/>
      <c r="P180" s="469"/>
      <c r="Q180" s="469"/>
      <c r="R180" s="469"/>
      <c r="S180" s="469"/>
      <c r="T180" s="470"/>
      <c r="AT180" s="465" t="s">
        <v>209</v>
      </c>
      <c r="AU180" s="465" t="s">
        <v>202</v>
      </c>
      <c r="AV180" s="463" t="s">
        <v>202</v>
      </c>
      <c r="AW180" s="463" t="s">
        <v>115</v>
      </c>
      <c r="AX180" s="463" t="s">
        <v>158</v>
      </c>
      <c r="AY180" s="465" t="s">
        <v>194</v>
      </c>
    </row>
    <row r="181" spans="2:65" s="1" customFormat="1" ht="28.5" customHeight="1">
      <c r="B181" s="451"/>
      <c r="C181" s="452" t="s">
        <v>1213</v>
      </c>
      <c r="D181" s="452" t="s">
        <v>197</v>
      </c>
      <c r="E181" s="453" t="s">
        <v>1214</v>
      </c>
      <c r="F181" s="454" t="s">
        <v>1215</v>
      </c>
      <c r="G181" s="455" t="s">
        <v>459</v>
      </c>
      <c r="H181" s="456">
        <v>1</v>
      </c>
      <c r="I181" s="457"/>
      <c r="J181" s="457">
        <f>ROUND(I181*H181,2)</f>
        <v>0</v>
      </c>
      <c r="K181" s="454" t="s">
        <v>90</v>
      </c>
      <c r="L181" s="382"/>
      <c r="M181" s="458" t="s">
        <v>90</v>
      </c>
      <c r="N181" s="459" t="s">
        <v>124</v>
      </c>
      <c r="O181" s="460">
        <v>0</v>
      </c>
      <c r="P181" s="460">
        <f>O181*H181</f>
        <v>0</v>
      </c>
      <c r="Q181" s="460">
        <v>0</v>
      </c>
      <c r="R181" s="460">
        <f>Q181*H181</f>
        <v>0</v>
      </c>
      <c r="S181" s="460">
        <v>0</v>
      </c>
      <c r="T181" s="461">
        <f>S181*H181</f>
        <v>0</v>
      </c>
      <c r="AR181" s="17" t="s">
        <v>275</v>
      </c>
      <c r="AT181" s="17" t="s">
        <v>197</v>
      </c>
      <c r="AU181" s="17" t="s">
        <v>202</v>
      </c>
      <c r="AY181" s="17" t="s">
        <v>194</v>
      </c>
      <c r="BE181" s="146">
        <f>IF(N181="základní",J181,0)</f>
        <v>0</v>
      </c>
      <c r="BF181" s="146">
        <f>IF(N181="snížená",J181,0)</f>
        <v>0</v>
      </c>
      <c r="BG181" s="146">
        <f>IF(N181="zákl. přenesená",J181,0)</f>
        <v>0</v>
      </c>
      <c r="BH181" s="146">
        <f>IF(N181="sníž. přenesená",J181,0)</f>
        <v>0</v>
      </c>
      <c r="BI181" s="146">
        <f>IF(N181="nulová",J181,0)</f>
        <v>0</v>
      </c>
      <c r="BJ181" s="17" t="s">
        <v>202</v>
      </c>
      <c r="BK181" s="146">
        <f>ROUND(I181*H181,2)</f>
        <v>0</v>
      </c>
      <c r="BL181" s="17" t="s">
        <v>275</v>
      </c>
      <c r="BM181" s="17" t="s">
        <v>1216</v>
      </c>
    </row>
    <row r="182" spans="2:51" s="463" customFormat="1" ht="13.5">
      <c r="B182" s="462"/>
      <c r="D182" s="473" t="s">
        <v>209</v>
      </c>
      <c r="E182" s="481" t="s">
        <v>90</v>
      </c>
      <c r="F182" s="482" t="s">
        <v>158</v>
      </c>
      <c r="H182" s="483">
        <v>1</v>
      </c>
      <c r="L182" s="462"/>
      <c r="M182" s="468"/>
      <c r="N182" s="469"/>
      <c r="O182" s="469"/>
      <c r="P182" s="469"/>
      <c r="Q182" s="469"/>
      <c r="R182" s="469"/>
      <c r="S182" s="469"/>
      <c r="T182" s="470"/>
      <c r="AT182" s="465" t="s">
        <v>209</v>
      </c>
      <c r="AU182" s="465" t="s">
        <v>202</v>
      </c>
      <c r="AV182" s="463" t="s">
        <v>202</v>
      </c>
      <c r="AW182" s="463" t="s">
        <v>115</v>
      </c>
      <c r="AX182" s="463" t="s">
        <v>158</v>
      </c>
      <c r="AY182" s="465" t="s">
        <v>194</v>
      </c>
    </row>
    <row r="183" spans="2:65" s="1" customFormat="1" ht="28.5" customHeight="1">
      <c r="B183" s="451"/>
      <c r="C183" s="452" t="s">
        <v>1217</v>
      </c>
      <c r="D183" s="452" t="s">
        <v>197</v>
      </c>
      <c r="E183" s="453" t="s">
        <v>1218</v>
      </c>
      <c r="F183" s="454" t="s">
        <v>1219</v>
      </c>
      <c r="G183" s="455" t="s">
        <v>459</v>
      </c>
      <c r="H183" s="456">
        <v>1</v>
      </c>
      <c r="I183" s="457"/>
      <c r="J183" s="457">
        <f>ROUND(I183*H183,2)</f>
        <v>0</v>
      </c>
      <c r="K183" s="454" t="s">
        <v>90</v>
      </c>
      <c r="L183" s="382"/>
      <c r="M183" s="458" t="s">
        <v>90</v>
      </c>
      <c r="N183" s="459" t="s">
        <v>124</v>
      </c>
      <c r="O183" s="460">
        <v>0</v>
      </c>
      <c r="P183" s="460">
        <f>O183*H183</f>
        <v>0</v>
      </c>
      <c r="Q183" s="460">
        <v>0</v>
      </c>
      <c r="R183" s="460">
        <f>Q183*H183</f>
        <v>0</v>
      </c>
      <c r="S183" s="460">
        <v>0</v>
      </c>
      <c r="T183" s="461">
        <f>S183*H183</f>
        <v>0</v>
      </c>
      <c r="AR183" s="17" t="s">
        <v>275</v>
      </c>
      <c r="AT183" s="17" t="s">
        <v>197</v>
      </c>
      <c r="AU183" s="17" t="s">
        <v>202</v>
      </c>
      <c r="AY183" s="17" t="s">
        <v>194</v>
      </c>
      <c r="BE183" s="146">
        <f>IF(N183="základní",J183,0)</f>
        <v>0</v>
      </c>
      <c r="BF183" s="146">
        <f>IF(N183="snížená",J183,0)</f>
        <v>0</v>
      </c>
      <c r="BG183" s="146">
        <f>IF(N183="zákl. přenesená",J183,0)</f>
        <v>0</v>
      </c>
      <c r="BH183" s="146">
        <f>IF(N183="sníž. přenesená",J183,0)</f>
        <v>0</v>
      </c>
      <c r="BI183" s="146">
        <f>IF(N183="nulová",J183,0)</f>
        <v>0</v>
      </c>
      <c r="BJ183" s="17" t="s">
        <v>202</v>
      </c>
      <c r="BK183" s="146">
        <f>ROUND(I183*H183,2)</f>
        <v>0</v>
      </c>
      <c r="BL183" s="17" t="s">
        <v>275</v>
      </c>
      <c r="BM183" s="17" t="s">
        <v>1220</v>
      </c>
    </row>
    <row r="184" spans="2:51" s="463" customFormat="1" ht="13.5">
      <c r="B184" s="462"/>
      <c r="D184" s="473" t="s">
        <v>209</v>
      </c>
      <c r="E184" s="481" t="s">
        <v>90</v>
      </c>
      <c r="F184" s="482" t="s">
        <v>158</v>
      </c>
      <c r="H184" s="483">
        <v>1</v>
      </c>
      <c r="L184" s="462"/>
      <c r="M184" s="468"/>
      <c r="N184" s="469"/>
      <c r="O184" s="469"/>
      <c r="P184" s="469"/>
      <c r="Q184" s="469"/>
      <c r="R184" s="469"/>
      <c r="S184" s="469"/>
      <c r="T184" s="470"/>
      <c r="AT184" s="465" t="s">
        <v>209</v>
      </c>
      <c r="AU184" s="465" t="s">
        <v>202</v>
      </c>
      <c r="AV184" s="463" t="s">
        <v>202</v>
      </c>
      <c r="AW184" s="463" t="s">
        <v>115</v>
      </c>
      <c r="AX184" s="463" t="s">
        <v>158</v>
      </c>
      <c r="AY184" s="465" t="s">
        <v>194</v>
      </c>
    </row>
    <row r="185" spans="2:65" s="1" customFormat="1" ht="20.25" customHeight="1">
      <c r="B185" s="451"/>
      <c r="C185" s="452" t="s">
        <v>1221</v>
      </c>
      <c r="D185" s="452" t="s">
        <v>197</v>
      </c>
      <c r="E185" s="453" t="s">
        <v>1222</v>
      </c>
      <c r="F185" s="454" t="s">
        <v>1223</v>
      </c>
      <c r="G185" s="455" t="s">
        <v>352</v>
      </c>
      <c r="H185" s="456">
        <v>4</v>
      </c>
      <c r="I185" s="457"/>
      <c r="J185" s="457">
        <f>ROUND(I185*H185,2)</f>
        <v>0</v>
      </c>
      <c r="K185" s="454" t="s">
        <v>317</v>
      </c>
      <c r="L185" s="382"/>
      <c r="M185" s="458" t="s">
        <v>90</v>
      </c>
      <c r="N185" s="459" t="s">
        <v>124</v>
      </c>
      <c r="O185" s="460">
        <v>0.258</v>
      </c>
      <c r="P185" s="460">
        <f>O185*H185</f>
        <v>1.032</v>
      </c>
      <c r="Q185" s="460">
        <v>0.0033</v>
      </c>
      <c r="R185" s="460">
        <f>Q185*H185</f>
        <v>0.0132</v>
      </c>
      <c r="S185" s="460">
        <v>0</v>
      </c>
      <c r="T185" s="461">
        <f>S185*H185</f>
        <v>0</v>
      </c>
      <c r="AR185" s="17" t="s">
        <v>201</v>
      </c>
      <c r="AT185" s="17" t="s">
        <v>197</v>
      </c>
      <c r="AU185" s="17" t="s">
        <v>202</v>
      </c>
      <c r="AY185" s="17" t="s">
        <v>194</v>
      </c>
      <c r="BE185" s="146">
        <f>IF(N185="základní",J185,0)</f>
        <v>0</v>
      </c>
      <c r="BF185" s="146">
        <f>IF(N185="snížená",J185,0)</f>
        <v>0</v>
      </c>
      <c r="BG185" s="146">
        <f>IF(N185="zákl. přenesená",J185,0)</f>
        <v>0</v>
      </c>
      <c r="BH185" s="146">
        <f>IF(N185="sníž. přenesená",J185,0)</f>
        <v>0</v>
      </c>
      <c r="BI185" s="146">
        <f>IF(N185="nulová",J185,0)</f>
        <v>0</v>
      </c>
      <c r="BJ185" s="17" t="s">
        <v>202</v>
      </c>
      <c r="BK185" s="146">
        <f>ROUND(I185*H185,2)</f>
        <v>0</v>
      </c>
      <c r="BL185" s="17" t="s">
        <v>201</v>
      </c>
      <c r="BM185" s="17" t="s">
        <v>1224</v>
      </c>
    </row>
    <row r="186" spans="2:51" s="463" customFormat="1" ht="13.5">
      <c r="B186" s="462"/>
      <c r="D186" s="464" t="s">
        <v>209</v>
      </c>
      <c r="E186" s="465" t="s">
        <v>90</v>
      </c>
      <c r="F186" s="466" t="s">
        <v>201</v>
      </c>
      <c r="H186" s="467">
        <v>4</v>
      </c>
      <c r="L186" s="462"/>
      <c r="M186" s="468"/>
      <c r="N186" s="469"/>
      <c r="O186" s="469"/>
      <c r="P186" s="469"/>
      <c r="Q186" s="469"/>
      <c r="R186" s="469"/>
      <c r="S186" s="469"/>
      <c r="T186" s="470"/>
      <c r="AT186" s="465" t="s">
        <v>209</v>
      </c>
      <c r="AU186" s="465" t="s">
        <v>202</v>
      </c>
      <c r="AV186" s="463" t="s">
        <v>202</v>
      </c>
      <c r="AW186" s="463" t="s">
        <v>115</v>
      </c>
      <c r="AX186" s="463" t="s">
        <v>158</v>
      </c>
      <c r="AY186" s="465" t="s">
        <v>194</v>
      </c>
    </row>
    <row r="187" spans="2:63" s="438" customFormat="1" ht="29.25" customHeight="1">
      <c r="B187" s="437"/>
      <c r="D187" s="448" t="s">
        <v>151</v>
      </c>
      <c r="E187" s="449" t="s">
        <v>248</v>
      </c>
      <c r="F187" s="449" t="s">
        <v>463</v>
      </c>
      <c r="J187" s="450">
        <f>BK187</f>
        <v>0</v>
      </c>
      <c r="L187" s="437"/>
      <c r="M187" s="442"/>
      <c r="N187" s="443"/>
      <c r="O187" s="443"/>
      <c r="P187" s="444">
        <f>SUM(P188:P195)</f>
        <v>69.16</v>
      </c>
      <c r="Q187" s="443"/>
      <c r="R187" s="444">
        <f>SUM(R188:R195)</f>
        <v>0</v>
      </c>
      <c r="S187" s="443"/>
      <c r="T187" s="445">
        <f>SUM(T188:T195)</f>
        <v>12.236</v>
      </c>
      <c r="AR187" s="439" t="s">
        <v>158</v>
      </c>
      <c r="AT187" s="446" t="s">
        <v>151</v>
      </c>
      <c r="AU187" s="446" t="s">
        <v>158</v>
      </c>
      <c r="AY187" s="439" t="s">
        <v>194</v>
      </c>
      <c r="BK187" s="447">
        <f>SUM(BK188:BK195)</f>
        <v>0</v>
      </c>
    </row>
    <row r="188" spans="2:65" s="1" customFormat="1" ht="20.25" customHeight="1">
      <c r="B188" s="451"/>
      <c r="C188" s="452" t="s">
        <v>1225</v>
      </c>
      <c r="D188" s="452" t="s">
        <v>197</v>
      </c>
      <c r="E188" s="453" t="s">
        <v>1226</v>
      </c>
      <c r="F188" s="454" t="s">
        <v>1227</v>
      </c>
      <c r="G188" s="455" t="s">
        <v>352</v>
      </c>
      <c r="H188" s="456">
        <v>12.6</v>
      </c>
      <c r="I188" s="457"/>
      <c r="J188" s="457">
        <f>ROUND(I188*H188,2)</f>
        <v>0</v>
      </c>
      <c r="K188" s="454" t="s">
        <v>90</v>
      </c>
      <c r="L188" s="382"/>
      <c r="M188" s="458" t="s">
        <v>90</v>
      </c>
      <c r="N188" s="459" t="s">
        <v>124</v>
      </c>
      <c r="O188" s="460">
        <v>0</v>
      </c>
      <c r="P188" s="460">
        <f>O188*H188</f>
        <v>0</v>
      </c>
      <c r="Q188" s="460">
        <v>0</v>
      </c>
      <c r="R188" s="460">
        <f>Q188*H188</f>
        <v>0</v>
      </c>
      <c r="S188" s="460">
        <v>0</v>
      </c>
      <c r="T188" s="461">
        <f>S188*H188</f>
        <v>0</v>
      </c>
      <c r="AR188" s="17" t="s">
        <v>201</v>
      </c>
      <c r="AT188" s="17" t="s">
        <v>197</v>
      </c>
      <c r="AU188" s="17" t="s">
        <v>202</v>
      </c>
      <c r="AY188" s="17" t="s">
        <v>194</v>
      </c>
      <c r="BE188" s="146">
        <f>IF(N188="základní",J188,0)</f>
        <v>0</v>
      </c>
      <c r="BF188" s="146">
        <f>IF(N188="snížená",J188,0)</f>
        <v>0</v>
      </c>
      <c r="BG188" s="146">
        <f>IF(N188="zákl. přenesená",J188,0)</f>
        <v>0</v>
      </c>
      <c r="BH188" s="146">
        <f>IF(N188="sníž. přenesená",J188,0)</f>
        <v>0</v>
      </c>
      <c r="BI188" s="146">
        <f>IF(N188="nulová",J188,0)</f>
        <v>0</v>
      </c>
      <c r="BJ188" s="17" t="s">
        <v>202</v>
      </c>
      <c r="BK188" s="146">
        <f>ROUND(I188*H188,2)</f>
        <v>0</v>
      </c>
      <c r="BL188" s="17" t="s">
        <v>201</v>
      </c>
      <c r="BM188" s="17" t="s">
        <v>1228</v>
      </c>
    </row>
    <row r="189" spans="2:51" s="463" customFormat="1" ht="13.5">
      <c r="B189" s="462"/>
      <c r="D189" s="473" t="s">
        <v>209</v>
      </c>
      <c r="E189" s="481" t="s">
        <v>90</v>
      </c>
      <c r="F189" s="482" t="s">
        <v>1178</v>
      </c>
      <c r="H189" s="483">
        <v>12.6</v>
      </c>
      <c r="L189" s="462"/>
      <c r="M189" s="468"/>
      <c r="N189" s="469"/>
      <c r="O189" s="469"/>
      <c r="P189" s="469"/>
      <c r="Q189" s="469"/>
      <c r="R189" s="469"/>
      <c r="S189" s="469"/>
      <c r="T189" s="470"/>
      <c r="AT189" s="465" t="s">
        <v>209</v>
      </c>
      <c r="AU189" s="465" t="s">
        <v>202</v>
      </c>
      <c r="AV189" s="463" t="s">
        <v>202</v>
      </c>
      <c r="AW189" s="463" t="s">
        <v>115</v>
      </c>
      <c r="AX189" s="463" t="s">
        <v>158</v>
      </c>
      <c r="AY189" s="465" t="s">
        <v>194</v>
      </c>
    </row>
    <row r="190" spans="2:65" s="1" customFormat="1" ht="20.25" customHeight="1">
      <c r="B190" s="451"/>
      <c r="C190" s="452" t="s">
        <v>1229</v>
      </c>
      <c r="D190" s="452" t="s">
        <v>197</v>
      </c>
      <c r="E190" s="453" t="s">
        <v>495</v>
      </c>
      <c r="F190" s="454" t="s">
        <v>1230</v>
      </c>
      <c r="G190" s="455" t="s">
        <v>316</v>
      </c>
      <c r="H190" s="456">
        <v>630</v>
      </c>
      <c r="I190" s="457"/>
      <c r="J190" s="457">
        <f>ROUND(I190*H190,2)</f>
        <v>0</v>
      </c>
      <c r="K190" s="454" t="s">
        <v>90</v>
      </c>
      <c r="L190" s="382"/>
      <c r="M190" s="458" t="s">
        <v>90</v>
      </c>
      <c r="N190" s="459" t="s">
        <v>124</v>
      </c>
      <c r="O190" s="460">
        <v>0</v>
      </c>
      <c r="P190" s="460">
        <f>O190*H190</f>
        <v>0</v>
      </c>
      <c r="Q190" s="460">
        <v>0</v>
      </c>
      <c r="R190" s="460">
        <f>Q190*H190</f>
        <v>0</v>
      </c>
      <c r="S190" s="460">
        <v>0</v>
      </c>
      <c r="T190" s="461">
        <f>S190*H190</f>
        <v>0</v>
      </c>
      <c r="AR190" s="17" t="s">
        <v>201</v>
      </c>
      <c r="AT190" s="17" t="s">
        <v>197</v>
      </c>
      <c r="AU190" s="17" t="s">
        <v>202</v>
      </c>
      <c r="AY190" s="17" t="s">
        <v>194</v>
      </c>
      <c r="BE190" s="146">
        <f>IF(N190="základní",J190,0)</f>
        <v>0</v>
      </c>
      <c r="BF190" s="146">
        <f>IF(N190="snížená",J190,0)</f>
        <v>0</v>
      </c>
      <c r="BG190" s="146">
        <f>IF(N190="zákl. přenesená",J190,0)</f>
        <v>0</v>
      </c>
      <c r="BH190" s="146">
        <f>IF(N190="sníž. přenesená",J190,0)</f>
        <v>0</v>
      </c>
      <c r="BI190" s="146">
        <f>IF(N190="nulová",J190,0)</f>
        <v>0</v>
      </c>
      <c r="BJ190" s="17" t="s">
        <v>202</v>
      </c>
      <c r="BK190" s="146">
        <f>ROUND(I190*H190,2)</f>
        <v>0</v>
      </c>
      <c r="BL190" s="17" t="s">
        <v>201</v>
      </c>
      <c r="BM190" s="17" t="s">
        <v>1231</v>
      </c>
    </row>
    <row r="191" spans="2:51" s="463" customFormat="1" ht="13.5">
      <c r="B191" s="462"/>
      <c r="D191" s="473" t="s">
        <v>209</v>
      </c>
      <c r="E191" s="481" t="s">
        <v>90</v>
      </c>
      <c r="F191" s="482" t="s">
        <v>1232</v>
      </c>
      <c r="H191" s="483">
        <v>630</v>
      </c>
      <c r="L191" s="462"/>
      <c r="M191" s="468"/>
      <c r="N191" s="469"/>
      <c r="O191" s="469"/>
      <c r="P191" s="469"/>
      <c r="Q191" s="469"/>
      <c r="R191" s="469"/>
      <c r="S191" s="469"/>
      <c r="T191" s="470"/>
      <c r="AT191" s="465" t="s">
        <v>209</v>
      </c>
      <c r="AU191" s="465" t="s">
        <v>202</v>
      </c>
      <c r="AV191" s="463" t="s">
        <v>202</v>
      </c>
      <c r="AW191" s="463" t="s">
        <v>115</v>
      </c>
      <c r="AX191" s="463" t="s">
        <v>158</v>
      </c>
      <c r="AY191" s="465" t="s">
        <v>194</v>
      </c>
    </row>
    <row r="192" spans="2:65" s="1" customFormat="1" ht="28.5" customHeight="1">
      <c r="B192" s="451"/>
      <c r="C192" s="452" t="s">
        <v>1233</v>
      </c>
      <c r="D192" s="452" t="s">
        <v>197</v>
      </c>
      <c r="E192" s="453" t="s">
        <v>1234</v>
      </c>
      <c r="F192" s="454" t="s">
        <v>1235</v>
      </c>
      <c r="G192" s="455" t="s">
        <v>316</v>
      </c>
      <c r="H192" s="456">
        <v>266</v>
      </c>
      <c r="I192" s="457"/>
      <c r="J192" s="457">
        <f>ROUND(I192*H192,2)</f>
        <v>0</v>
      </c>
      <c r="K192" s="454" t="s">
        <v>317</v>
      </c>
      <c r="L192" s="382"/>
      <c r="M192" s="458" t="s">
        <v>90</v>
      </c>
      <c r="N192" s="459" t="s">
        <v>124</v>
      </c>
      <c r="O192" s="460">
        <v>0.26</v>
      </c>
      <c r="P192" s="460">
        <f>O192*H192</f>
        <v>69.16</v>
      </c>
      <c r="Q192" s="460">
        <v>0</v>
      </c>
      <c r="R192" s="460">
        <f>Q192*H192</f>
        <v>0</v>
      </c>
      <c r="S192" s="460">
        <v>0.046</v>
      </c>
      <c r="T192" s="461">
        <f>S192*H192</f>
        <v>12.236</v>
      </c>
      <c r="AR192" s="17" t="s">
        <v>201</v>
      </c>
      <c r="AT192" s="17" t="s">
        <v>197</v>
      </c>
      <c r="AU192" s="17" t="s">
        <v>202</v>
      </c>
      <c r="AY192" s="17" t="s">
        <v>194</v>
      </c>
      <c r="BE192" s="146">
        <f>IF(N192="základní",J192,0)</f>
        <v>0</v>
      </c>
      <c r="BF192" s="146">
        <f>IF(N192="snížená",J192,0)</f>
        <v>0</v>
      </c>
      <c r="BG192" s="146">
        <f>IF(N192="zákl. přenesená",J192,0)</f>
        <v>0</v>
      </c>
      <c r="BH192" s="146">
        <f>IF(N192="sníž. přenesená",J192,0)</f>
        <v>0</v>
      </c>
      <c r="BI192" s="146">
        <f>IF(N192="nulová",J192,0)</f>
        <v>0</v>
      </c>
      <c r="BJ192" s="17" t="s">
        <v>202</v>
      </c>
      <c r="BK192" s="146">
        <f>ROUND(I192*H192,2)</f>
        <v>0</v>
      </c>
      <c r="BL192" s="17" t="s">
        <v>201</v>
      </c>
      <c r="BM192" s="17" t="s">
        <v>1236</v>
      </c>
    </row>
    <row r="193" spans="2:51" s="463" customFormat="1" ht="13.5">
      <c r="B193" s="462"/>
      <c r="D193" s="473" t="s">
        <v>209</v>
      </c>
      <c r="E193" s="481" t="s">
        <v>90</v>
      </c>
      <c r="F193" s="482" t="s">
        <v>1237</v>
      </c>
      <c r="H193" s="483">
        <v>266</v>
      </c>
      <c r="L193" s="462"/>
      <c r="M193" s="468"/>
      <c r="N193" s="469"/>
      <c r="O193" s="469"/>
      <c r="P193" s="469"/>
      <c r="Q193" s="469"/>
      <c r="R193" s="469"/>
      <c r="S193" s="469"/>
      <c r="T193" s="470"/>
      <c r="AT193" s="465" t="s">
        <v>209</v>
      </c>
      <c r="AU193" s="465" t="s">
        <v>202</v>
      </c>
      <c r="AV193" s="463" t="s">
        <v>202</v>
      </c>
      <c r="AW193" s="463" t="s">
        <v>115</v>
      </c>
      <c r="AX193" s="463" t="s">
        <v>158</v>
      </c>
      <c r="AY193" s="465" t="s">
        <v>194</v>
      </c>
    </row>
    <row r="194" spans="2:65" s="1" customFormat="1" ht="20.25" customHeight="1">
      <c r="B194" s="451"/>
      <c r="C194" s="452" t="s">
        <v>1238</v>
      </c>
      <c r="D194" s="452" t="s">
        <v>197</v>
      </c>
      <c r="E194" s="453" t="s">
        <v>1239</v>
      </c>
      <c r="F194" s="454" t="s">
        <v>1240</v>
      </c>
      <c r="G194" s="455" t="s">
        <v>316</v>
      </c>
      <c r="H194" s="456">
        <v>61</v>
      </c>
      <c r="I194" s="457"/>
      <c r="J194" s="457">
        <f>ROUND(I194*H194,2)</f>
        <v>0</v>
      </c>
      <c r="K194" s="454" t="s">
        <v>90</v>
      </c>
      <c r="L194" s="382"/>
      <c r="M194" s="458" t="s">
        <v>90</v>
      </c>
      <c r="N194" s="459" t="s">
        <v>124</v>
      </c>
      <c r="O194" s="460">
        <v>0</v>
      </c>
      <c r="P194" s="460">
        <f>O194*H194</f>
        <v>0</v>
      </c>
      <c r="Q194" s="460">
        <v>0</v>
      </c>
      <c r="R194" s="460">
        <f>Q194*H194</f>
        <v>0</v>
      </c>
      <c r="S194" s="460">
        <v>0</v>
      </c>
      <c r="T194" s="461">
        <f>S194*H194</f>
        <v>0</v>
      </c>
      <c r="AR194" s="17" t="s">
        <v>201</v>
      </c>
      <c r="AT194" s="17" t="s">
        <v>197</v>
      </c>
      <c r="AU194" s="17" t="s">
        <v>202</v>
      </c>
      <c r="AY194" s="17" t="s">
        <v>194</v>
      </c>
      <c r="BE194" s="146">
        <f>IF(N194="základní",J194,0)</f>
        <v>0</v>
      </c>
      <c r="BF194" s="146">
        <f>IF(N194="snížená",J194,0)</f>
        <v>0</v>
      </c>
      <c r="BG194" s="146">
        <f>IF(N194="zákl. přenesená",J194,0)</f>
        <v>0</v>
      </c>
      <c r="BH194" s="146">
        <f>IF(N194="sníž. přenesená",J194,0)</f>
        <v>0</v>
      </c>
      <c r="BI194" s="146">
        <f>IF(N194="nulová",J194,0)</f>
        <v>0</v>
      </c>
      <c r="BJ194" s="17" t="s">
        <v>202</v>
      </c>
      <c r="BK194" s="146">
        <f>ROUND(I194*H194,2)</f>
        <v>0</v>
      </c>
      <c r="BL194" s="17" t="s">
        <v>201</v>
      </c>
      <c r="BM194" s="17" t="s">
        <v>1241</v>
      </c>
    </row>
    <row r="195" spans="2:51" s="463" customFormat="1" ht="13.5">
      <c r="B195" s="462"/>
      <c r="D195" s="464" t="s">
        <v>209</v>
      </c>
      <c r="E195" s="465" t="s">
        <v>90</v>
      </c>
      <c r="F195" s="466" t="s">
        <v>1071</v>
      </c>
      <c r="H195" s="467">
        <v>61</v>
      </c>
      <c r="L195" s="462"/>
      <c r="M195" s="468"/>
      <c r="N195" s="469"/>
      <c r="O195" s="469"/>
      <c r="P195" s="469"/>
      <c r="Q195" s="469"/>
      <c r="R195" s="469"/>
      <c r="S195" s="469"/>
      <c r="T195" s="470"/>
      <c r="AT195" s="465" t="s">
        <v>209</v>
      </c>
      <c r="AU195" s="465" t="s">
        <v>202</v>
      </c>
      <c r="AV195" s="463" t="s">
        <v>202</v>
      </c>
      <c r="AW195" s="463" t="s">
        <v>115</v>
      </c>
      <c r="AX195" s="463" t="s">
        <v>158</v>
      </c>
      <c r="AY195" s="465" t="s">
        <v>194</v>
      </c>
    </row>
    <row r="196" spans="2:63" s="438" customFormat="1" ht="29.25" customHeight="1">
      <c r="B196" s="437"/>
      <c r="D196" s="448" t="s">
        <v>151</v>
      </c>
      <c r="E196" s="449" t="s">
        <v>783</v>
      </c>
      <c r="F196" s="449" t="s">
        <v>784</v>
      </c>
      <c r="J196" s="450">
        <f>BK196</f>
        <v>0</v>
      </c>
      <c r="L196" s="437"/>
      <c r="M196" s="442"/>
      <c r="N196" s="443"/>
      <c r="O196" s="443"/>
      <c r="P196" s="444">
        <f>SUM(P197:P211)</f>
        <v>74.229518</v>
      </c>
      <c r="Q196" s="443"/>
      <c r="R196" s="444">
        <f>SUM(R197:R211)</f>
        <v>0</v>
      </c>
      <c r="S196" s="443"/>
      <c r="T196" s="445">
        <f>SUM(T197:T211)</f>
        <v>0</v>
      </c>
      <c r="AR196" s="439" t="s">
        <v>158</v>
      </c>
      <c r="AT196" s="446" t="s">
        <v>151</v>
      </c>
      <c r="AU196" s="446" t="s">
        <v>158</v>
      </c>
      <c r="AY196" s="439" t="s">
        <v>194</v>
      </c>
      <c r="BK196" s="447">
        <f>SUM(BK197:BK211)</f>
        <v>0</v>
      </c>
    </row>
    <row r="197" spans="2:65" s="1" customFormat="1" ht="20.25" customHeight="1">
      <c r="B197" s="451"/>
      <c r="C197" s="452" t="s">
        <v>1242</v>
      </c>
      <c r="D197" s="452" t="s">
        <v>197</v>
      </c>
      <c r="E197" s="453" t="s">
        <v>1243</v>
      </c>
      <c r="F197" s="454" t="s">
        <v>1244</v>
      </c>
      <c r="G197" s="455" t="s">
        <v>511</v>
      </c>
      <c r="H197" s="456">
        <v>30.072</v>
      </c>
      <c r="I197" s="457"/>
      <c r="J197" s="457">
        <f>ROUND(I197*H197,2)</f>
        <v>0</v>
      </c>
      <c r="K197" s="454" t="s">
        <v>90</v>
      </c>
      <c r="L197" s="382"/>
      <c r="M197" s="458" t="s">
        <v>90</v>
      </c>
      <c r="N197" s="459" t="s">
        <v>124</v>
      </c>
      <c r="O197" s="460">
        <v>0</v>
      </c>
      <c r="P197" s="460">
        <f>O197*H197</f>
        <v>0</v>
      </c>
      <c r="Q197" s="460">
        <v>0</v>
      </c>
      <c r="R197" s="460">
        <f>Q197*H197</f>
        <v>0</v>
      </c>
      <c r="S197" s="460">
        <v>0</v>
      </c>
      <c r="T197" s="461">
        <f>S197*H197</f>
        <v>0</v>
      </c>
      <c r="AR197" s="17" t="s">
        <v>1245</v>
      </c>
      <c r="AT197" s="17" t="s">
        <v>197</v>
      </c>
      <c r="AU197" s="17" t="s">
        <v>202</v>
      </c>
      <c r="AY197" s="17" t="s">
        <v>194</v>
      </c>
      <c r="BE197" s="146">
        <f>IF(N197="základní",J197,0)</f>
        <v>0</v>
      </c>
      <c r="BF197" s="146">
        <f>IF(N197="snížená",J197,0)</f>
        <v>0</v>
      </c>
      <c r="BG197" s="146">
        <f>IF(N197="zákl. přenesená",J197,0)</f>
        <v>0</v>
      </c>
      <c r="BH197" s="146">
        <f>IF(N197="sníž. přenesená",J197,0)</f>
        <v>0</v>
      </c>
      <c r="BI197" s="146">
        <f>IF(N197="nulová",J197,0)</f>
        <v>0</v>
      </c>
      <c r="BJ197" s="17" t="s">
        <v>202</v>
      </c>
      <c r="BK197" s="146">
        <f>ROUND(I197*H197,2)</f>
        <v>0</v>
      </c>
      <c r="BL197" s="17" t="s">
        <v>1245</v>
      </c>
      <c r="BM197" s="17" t="s">
        <v>1246</v>
      </c>
    </row>
    <row r="198" spans="2:65" s="1" customFormat="1" ht="20.25" customHeight="1">
      <c r="B198" s="451"/>
      <c r="C198" s="452" t="s">
        <v>1247</v>
      </c>
      <c r="D198" s="452" t="s">
        <v>197</v>
      </c>
      <c r="E198" s="453" t="s">
        <v>1248</v>
      </c>
      <c r="F198" s="454" t="s">
        <v>1249</v>
      </c>
      <c r="G198" s="455" t="s">
        <v>511</v>
      </c>
      <c r="H198" s="456">
        <v>143.64</v>
      </c>
      <c r="I198" s="457"/>
      <c r="J198" s="457">
        <f>ROUND(I198*H198,2)</f>
        <v>0</v>
      </c>
      <c r="K198" s="454" t="s">
        <v>90</v>
      </c>
      <c r="L198" s="382"/>
      <c r="M198" s="458" t="s">
        <v>90</v>
      </c>
      <c r="N198" s="459" t="s">
        <v>124</v>
      </c>
      <c r="O198" s="460">
        <v>0</v>
      </c>
      <c r="P198" s="460">
        <f>O198*H198</f>
        <v>0</v>
      </c>
      <c r="Q198" s="460">
        <v>0</v>
      </c>
      <c r="R198" s="460">
        <f>Q198*H198</f>
        <v>0</v>
      </c>
      <c r="S198" s="460">
        <v>0</v>
      </c>
      <c r="T198" s="461">
        <f>S198*H198</f>
        <v>0</v>
      </c>
      <c r="AR198" s="17" t="s">
        <v>201</v>
      </c>
      <c r="AT198" s="17" t="s">
        <v>197</v>
      </c>
      <c r="AU198" s="17" t="s">
        <v>202</v>
      </c>
      <c r="AY198" s="17" t="s">
        <v>194</v>
      </c>
      <c r="BE198" s="146">
        <f>IF(N198="základní",J198,0)</f>
        <v>0</v>
      </c>
      <c r="BF198" s="146">
        <f>IF(N198="snížená",J198,0)</f>
        <v>0</v>
      </c>
      <c r="BG198" s="146">
        <f>IF(N198="zákl. přenesená",J198,0)</f>
        <v>0</v>
      </c>
      <c r="BH198" s="146">
        <f>IF(N198="sníž. přenesená",J198,0)</f>
        <v>0</v>
      </c>
      <c r="BI198" s="146">
        <f>IF(N198="nulová",J198,0)</f>
        <v>0</v>
      </c>
      <c r="BJ198" s="17" t="s">
        <v>202</v>
      </c>
      <c r="BK198" s="146">
        <f>ROUND(I198*H198,2)</f>
        <v>0</v>
      </c>
      <c r="BL198" s="17" t="s">
        <v>201</v>
      </c>
      <c r="BM198" s="17" t="s">
        <v>1250</v>
      </c>
    </row>
    <row r="199" spans="2:51" s="463" customFormat="1" ht="13.5">
      <c r="B199" s="462"/>
      <c r="D199" s="473" t="s">
        <v>209</v>
      </c>
      <c r="E199" s="481" t="s">
        <v>90</v>
      </c>
      <c r="F199" s="482" t="s">
        <v>1251</v>
      </c>
      <c r="H199" s="483">
        <v>143.64</v>
      </c>
      <c r="L199" s="462"/>
      <c r="M199" s="468"/>
      <c r="N199" s="469"/>
      <c r="O199" s="469"/>
      <c r="P199" s="469"/>
      <c r="Q199" s="469"/>
      <c r="R199" s="469"/>
      <c r="S199" s="469"/>
      <c r="T199" s="470"/>
      <c r="AT199" s="465" t="s">
        <v>209</v>
      </c>
      <c r="AU199" s="465" t="s">
        <v>202</v>
      </c>
      <c r="AV199" s="463" t="s">
        <v>202</v>
      </c>
      <c r="AW199" s="463" t="s">
        <v>115</v>
      </c>
      <c r="AX199" s="463" t="s">
        <v>158</v>
      </c>
      <c r="AY199" s="465" t="s">
        <v>194</v>
      </c>
    </row>
    <row r="200" spans="2:65" s="1" customFormat="1" ht="28.5" customHeight="1">
      <c r="B200" s="451"/>
      <c r="C200" s="452" t="s">
        <v>1252</v>
      </c>
      <c r="D200" s="452" t="s">
        <v>197</v>
      </c>
      <c r="E200" s="453" t="s">
        <v>1253</v>
      </c>
      <c r="F200" s="454" t="s">
        <v>1254</v>
      </c>
      <c r="G200" s="455" t="s">
        <v>511</v>
      </c>
      <c r="H200" s="456">
        <v>30.072</v>
      </c>
      <c r="I200" s="457"/>
      <c r="J200" s="457">
        <f>ROUND(I200*H200,2)</f>
        <v>0</v>
      </c>
      <c r="K200" s="454" t="s">
        <v>317</v>
      </c>
      <c r="L200" s="382"/>
      <c r="M200" s="458" t="s">
        <v>90</v>
      </c>
      <c r="N200" s="459" t="s">
        <v>124</v>
      </c>
      <c r="O200" s="460">
        <v>2.42</v>
      </c>
      <c r="P200" s="460">
        <f>O200*H200</f>
        <v>72.77423999999999</v>
      </c>
      <c r="Q200" s="460">
        <v>0</v>
      </c>
      <c r="R200" s="460">
        <f>Q200*H200</f>
        <v>0</v>
      </c>
      <c r="S200" s="460">
        <v>0</v>
      </c>
      <c r="T200" s="461">
        <f>S200*H200</f>
        <v>0</v>
      </c>
      <c r="AR200" s="17" t="s">
        <v>201</v>
      </c>
      <c r="AT200" s="17" t="s">
        <v>197</v>
      </c>
      <c r="AU200" s="17" t="s">
        <v>202</v>
      </c>
      <c r="AY200" s="17" t="s">
        <v>194</v>
      </c>
      <c r="BE200" s="146">
        <f>IF(N200="základní",J200,0)</f>
        <v>0</v>
      </c>
      <c r="BF200" s="146">
        <f>IF(N200="snížená",J200,0)</f>
        <v>0</v>
      </c>
      <c r="BG200" s="146">
        <f>IF(N200="zákl. přenesená",J200,0)</f>
        <v>0</v>
      </c>
      <c r="BH200" s="146">
        <f>IF(N200="sníž. přenesená",J200,0)</f>
        <v>0</v>
      </c>
      <c r="BI200" s="146">
        <f>IF(N200="nulová",J200,0)</f>
        <v>0</v>
      </c>
      <c r="BJ200" s="17" t="s">
        <v>202</v>
      </c>
      <c r="BK200" s="146">
        <f>ROUND(I200*H200,2)</f>
        <v>0</v>
      </c>
      <c r="BL200" s="17" t="s">
        <v>201</v>
      </c>
      <c r="BM200" s="17" t="s">
        <v>1255</v>
      </c>
    </row>
    <row r="201" spans="2:65" s="1" customFormat="1" ht="20.25" customHeight="1">
      <c r="B201" s="451"/>
      <c r="C201" s="452" t="s">
        <v>1256</v>
      </c>
      <c r="D201" s="452" t="s">
        <v>197</v>
      </c>
      <c r="E201" s="453" t="s">
        <v>1257</v>
      </c>
      <c r="F201" s="454" t="s">
        <v>1258</v>
      </c>
      <c r="G201" s="455" t="s">
        <v>511</v>
      </c>
      <c r="H201" s="456">
        <v>12</v>
      </c>
      <c r="I201" s="457"/>
      <c r="J201" s="457">
        <f>ROUND(I201*H201,2)</f>
        <v>0</v>
      </c>
      <c r="K201" s="454" t="s">
        <v>317</v>
      </c>
      <c r="L201" s="382"/>
      <c r="M201" s="458" t="s">
        <v>90</v>
      </c>
      <c r="N201" s="459" t="s">
        <v>124</v>
      </c>
      <c r="O201" s="460">
        <v>0</v>
      </c>
      <c r="P201" s="460">
        <f>O201*H201</f>
        <v>0</v>
      </c>
      <c r="Q201" s="460">
        <v>0</v>
      </c>
      <c r="R201" s="460">
        <f>Q201*H201</f>
        <v>0</v>
      </c>
      <c r="S201" s="460">
        <v>0</v>
      </c>
      <c r="T201" s="461">
        <f>S201*H201</f>
        <v>0</v>
      </c>
      <c r="AR201" s="17" t="s">
        <v>201</v>
      </c>
      <c r="AT201" s="17" t="s">
        <v>197</v>
      </c>
      <c r="AU201" s="17" t="s">
        <v>202</v>
      </c>
      <c r="AY201" s="17" t="s">
        <v>194</v>
      </c>
      <c r="BE201" s="146">
        <f>IF(N201="základní",J201,0)</f>
        <v>0</v>
      </c>
      <c r="BF201" s="146">
        <f>IF(N201="snížená",J201,0)</f>
        <v>0</v>
      </c>
      <c r="BG201" s="146">
        <f>IF(N201="zákl. přenesená",J201,0)</f>
        <v>0</v>
      </c>
      <c r="BH201" s="146">
        <f>IF(N201="sníž. přenesená",J201,0)</f>
        <v>0</v>
      </c>
      <c r="BI201" s="146">
        <f>IF(N201="nulová",J201,0)</f>
        <v>0</v>
      </c>
      <c r="BJ201" s="17" t="s">
        <v>202</v>
      </c>
      <c r="BK201" s="146">
        <f>ROUND(I201*H201,2)</f>
        <v>0</v>
      </c>
      <c r="BL201" s="17" t="s">
        <v>201</v>
      </c>
      <c r="BM201" s="17" t="s">
        <v>1259</v>
      </c>
    </row>
    <row r="202" spans="2:51" s="463" customFormat="1" ht="13.5">
      <c r="B202" s="462"/>
      <c r="D202" s="473" t="s">
        <v>209</v>
      </c>
      <c r="E202" s="481" t="s">
        <v>90</v>
      </c>
      <c r="F202" s="482" t="s">
        <v>1260</v>
      </c>
      <c r="H202" s="483">
        <v>12</v>
      </c>
      <c r="L202" s="462"/>
      <c r="M202" s="468"/>
      <c r="N202" s="469"/>
      <c r="O202" s="469"/>
      <c r="P202" s="469"/>
      <c r="Q202" s="469"/>
      <c r="R202" s="469"/>
      <c r="S202" s="469"/>
      <c r="T202" s="470"/>
      <c r="AT202" s="465" t="s">
        <v>209</v>
      </c>
      <c r="AU202" s="465" t="s">
        <v>202</v>
      </c>
      <c r="AV202" s="463" t="s">
        <v>202</v>
      </c>
      <c r="AW202" s="463" t="s">
        <v>115</v>
      </c>
      <c r="AX202" s="463" t="s">
        <v>158</v>
      </c>
      <c r="AY202" s="465" t="s">
        <v>194</v>
      </c>
    </row>
    <row r="203" spans="2:65" s="1" customFormat="1" ht="28.5" customHeight="1">
      <c r="B203" s="451"/>
      <c r="C203" s="452" t="s">
        <v>1261</v>
      </c>
      <c r="D203" s="452" t="s">
        <v>197</v>
      </c>
      <c r="E203" s="453" t="s">
        <v>1262</v>
      </c>
      <c r="F203" s="454" t="s">
        <v>1263</v>
      </c>
      <c r="G203" s="455" t="s">
        <v>511</v>
      </c>
      <c r="H203" s="456">
        <v>10</v>
      </c>
      <c r="I203" s="457"/>
      <c r="J203" s="457">
        <f>ROUND(I203*H203,2)</f>
        <v>0</v>
      </c>
      <c r="K203" s="454" t="s">
        <v>317</v>
      </c>
      <c r="L203" s="382"/>
      <c r="M203" s="458" t="s">
        <v>90</v>
      </c>
      <c r="N203" s="459" t="s">
        <v>124</v>
      </c>
      <c r="O203" s="460">
        <v>0</v>
      </c>
      <c r="P203" s="460">
        <f>O203*H203</f>
        <v>0</v>
      </c>
      <c r="Q203" s="460">
        <v>0</v>
      </c>
      <c r="R203" s="460">
        <f>Q203*H203</f>
        <v>0</v>
      </c>
      <c r="S203" s="460">
        <v>0</v>
      </c>
      <c r="T203" s="461">
        <f>S203*H203</f>
        <v>0</v>
      </c>
      <c r="AR203" s="17" t="s">
        <v>201</v>
      </c>
      <c r="AT203" s="17" t="s">
        <v>197</v>
      </c>
      <c r="AU203" s="17" t="s">
        <v>202</v>
      </c>
      <c r="AY203" s="17" t="s">
        <v>194</v>
      </c>
      <c r="BE203" s="146">
        <f>IF(N203="základní",J203,0)</f>
        <v>0</v>
      </c>
      <c r="BF203" s="146">
        <f>IF(N203="snížená",J203,0)</f>
        <v>0</v>
      </c>
      <c r="BG203" s="146">
        <f>IF(N203="zákl. přenesená",J203,0)</f>
        <v>0</v>
      </c>
      <c r="BH203" s="146">
        <f>IF(N203="sníž. přenesená",J203,0)</f>
        <v>0</v>
      </c>
      <c r="BI203" s="146">
        <f>IF(N203="nulová",J203,0)</f>
        <v>0</v>
      </c>
      <c r="BJ203" s="17" t="s">
        <v>202</v>
      </c>
      <c r="BK203" s="146">
        <f>ROUND(I203*H203,2)</f>
        <v>0</v>
      </c>
      <c r="BL203" s="17" t="s">
        <v>201</v>
      </c>
      <c r="BM203" s="17" t="s">
        <v>1264</v>
      </c>
    </row>
    <row r="204" spans="2:51" s="463" customFormat="1" ht="13.5">
      <c r="B204" s="462"/>
      <c r="D204" s="473" t="s">
        <v>209</v>
      </c>
      <c r="E204" s="481" t="s">
        <v>90</v>
      </c>
      <c r="F204" s="482" t="s">
        <v>1265</v>
      </c>
      <c r="H204" s="483">
        <v>10</v>
      </c>
      <c r="L204" s="462"/>
      <c r="M204" s="468"/>
      <c r="N204" s="469"/>
      <c r="O204" s="469"/>
      <c r="P204" s="469"/>
      <c r="Q204" s="469"/>
      <c r="R204" s="469"/>
      <c r="S204" s="469"/>
      <c r="T204" s="470"/>
      <c r="AT204" s="465" t="s">
        <v>209</v>
      </c>
      <c r="AU204" s="465" t="s">
        <v>202</v>
      </c>
      <c r="AV204" s="463" t="s">
        <v>202</v>
      </c>
      <c r="AW204" s="463" t="s">
        <v>115</v>
      </c>
      <c r="AX204" s="463" t="s">
        <v>158</v>
      </c>
      <c r="AY204" s="465" t="s">
        <v>194</v>
      </c>
    </row>
    <row r="205" spans="2:65" s="1" customFormat="1" ht="28.5" customHeight="1">
      <c r="B205" s="451"/>
      <c r="C205" s="452" t="s">
        <v>1266</v>
      </c>
      <c r="D205" s="452" t="s">
        <v>197</v>
      </c>
      <c r="E205" s="453" t="s">
        <v>1267</v>
      </c>
      <c r="F205" s="454" t="s">
        <v>1268</v>
      </c>
      <c r="G205" s="455" t="s">
        <v>511</v>
      </c>
      <c r="H205" s="456">
        <v>2.281</v>
      </c>
      <c r="I205" s="457"/>
      <c r="J205" s="457">
        <f>ROUND(I205*H205,2)</f>
        <v>0</v>
      </c>
      <c r="K205" s="454" t="s">
        <v>317</v>
      </c>
      <c r="L205" s="382"/>
      <c r="M205" s="458" t="s">
        <v>90</v>
      </c>
      <c r="N205" s="459" t="s">
        <v>124</v>
      </c>
      <c r="O205" s="460">
        <v>0.638</v>
      </c>
      <c r="P205" s="460">
        <f>O205*H205</f>
        <v>1.455278</v>
      </c>
      <c r="Q205" s="460">
        <v>0</v>
      </c>
      <c r="R205" s="460">
        <f>Q205*H205</f>
        <v>0</v>
      </c>
      <c r="S205" s="460">
        <v>0</v>
      </c>
      <c r="T205" s="461">
        <f>S205*H205</f>
        <v>0</v>
      </c>
      <c r="AR205" s="17" t="s">
        <v>201</v>
      </c>
      <c r="AT205" s="17" t="s">
        <v>197</v>
      </c>
      <c r="AU205" s="17" t="s">
        <v>202</v>
      </c>
      <c r="AY205" s="17" t="s">
        <v>194</v>
      </c>
      <c r="BE205" s="146">
        <f>IF(N205="základní",J205,0)</f>
        <v>0</v>
      </c>
      <c r="BF205" s="146">
        <f>IF(N205="snížená",J205,0)</f>
        <v>0</v>
      </c>
      <c r="BG205" s="146">
        <f>IF(N205="zákl. přenesená",J205,0)</f>
        <v>0</v>
      </c>
      <c r="BH205" s="146">
        <f>IF(N205="sníž. přenesená",J205,0)</f>
        <v>0</v>
      </c>
      <c r="BI205" s="146">
        <f>IF(N205="nulová",J205,0)</f>
        <v>0</v>
      </c>
      <c r="BJ205" s="17" t="s">
        <v>202</v>
      </c>
      <c r="BK205" s="146">
        <f>ROUND(I205*H205,2)</f>
        <v>0</v>
      </c>
      <c r="BL205" s="17" t="s">
        <v>201</v>
      </c>
      <c r="BM205" s="17" t="s">
        <v>1269</v>
      </c>
    </row>
    <row r="206" spans="2:51" s="463" customFormat="1" ht="13.5">
      <c r="B206" s="462"/>
      <c r="D206" s="473" t="s">
        <v>209</v>
      </c>
      <c r="E206" s="481" t="s">
        <v>90</v>
      </c>
      <c r="F206" s="482" t="s">
        <v>1270</v>
      </c>
      <c r="H206" s="483">
        <v>2.281</v>
      </c>
      <c r="L206" s="462"/>
      <c r="M206" s="468"/>
      <c r="N206" s="469"/>
      <c r="O206" s="469"/>
      <c r="P206" s="469"/>
      <c r="Q206" s="469"/>
      <c r="R206" s="469"/>
      <c r="S206" s="469"/>
      <c r="T206" s="470"/>
      <c r="AT206" s="465" t="s">
        <v>209</v>
      </c>
      <c r="AU206" s="465" t="s">
        <v>202</v>
      </c>
      <c r="AV206" s="463" t="s">
        <v>202</v>
      </c>
      <c r="AW206" s="463" t="s">
        <v>115</v>
      </c>
      <c r="AX206" s="463" t="s">
        <v>158</v>
      </c>
      <c r="AY206" s="465" t="s">
        <v>194</v>
      </c>
    </row>
    <row r="207" spans="2:65" s="1" customFormat="1" ht="20.25" customHeight="1">
      <c r="B207" s="451"/>
      <c r="C207" s="452" t="s">
        <v>1271</v>
      </c>
      <c r="D207" s="452" t="s">
        <v>197</v>
      </c>
      <c r="E207" s="453" t="s">
        <v>1272</v>
      </c>
      <c r="F207" s="454" t="s">
        <v>1273</v>
      </c>
      <c r="G207" s="455" t="s">
        <v>511</v>
      </c>
      <c r="H207" s="456">
        <v>2.281</v>
      </c>
      <c r="I207" s="457"/>
      <c r="J207" s="457">
        <f>ROUND(I207*H207,2)</f>
        <v>0</v>
      </c>
      <c r="K207" s="454" t="s">
        <v>317</v>
      </c>
      <c r="L207" s="382"/>
      <c r="M207" s="458" t="s">
        <v>90</v>
      </c>
      <c r="N207" s="459" t="s">
        <v>124</v>
      </c>
      <c r="O207" s="460">
        <v>0</v>
      </c>
      <c r="P207" s="460">
        <f>O207*H207</f>
        <v>0</v>
      </c>
      <c r="Q207" s="460">
        <v>0</v>
      </c>
      <c r="R207" s="460">
        <f>Q207*H207</f>
        <v>0</v>
      </c>
      <c r="S207" s="460">
        <v>0</v>
      </c>
      <c r="T207" s="461">
        <f>S207*H207</f>
        <v>0</v>
      </c>
      <c r="AR207" s="17" t="s">
        <v>201</v>
      </c>
      <c r="AT207" s="17" t="s">
        <v>197</v>
      </c>
      <c r="AU207" s="17" t="s">
        <v>202</v>
      </c>
      <c r="AY207" s="17" t="s">
        <v>194</v>
      </c>
      <c r="BE207" s="146">
        <f>IF(N207="základní",J207,0)</f>
        <v>0</v>
      </c>
      <c r="BF207" s="146">
        <f>IF(N207="snížená",J207,0)</f>
        <v>0</v>
      </c>
      <c r="BG207" s="146">
        <f>IF(N207="zákl. přenesená",J207,0)</f>
        <v>0</v>
      </c>
      <c r="BH207" s="146">
        <f>IF(N207="sníž. přenesená",J207,0)</f>
        <v>0</v>
      </c>
      <c r="BI207" s="146">
        <f>IF(N207="nulová",J207,0)</f>
        <v>0</v>
      </c>
      <c r="BJ207" s="17" t="s">
        <v>202</v>
      </c>
      <c r="BK207" s="146">
        <f>ROUND(I207*H207,2)</f>
        <v>0</v>
      </c>
      <c r="BL207" s="17" t="s">
        <v>201</v>
      </c>
      <c r="BM207" s="17" t="s">
        <v>1274</v>
      </c>
    </row>
    <row r="208" spans="2:51" s="463" customFormat="1" ht="13.5">
      <c r="B208" s="462"/>
      <c r="D208" s="473" t="s">
        <v>209</v>
      </c>
      <c r="E208" s="481" t="s">
        <v>90</v>
      </c>
      <c r="F208" s="482" t="s">
        <v>1275</v>
      </c>
      <c r="H208" s="483">
        <v>2.281</v>
      </c>
      <c r="L208" s="462"/>
      <c r="M208" s="468"/>
      <c r="N208" s="469"/>
      <c r="O208" s="469"/>
      <c r="P208" s="469"/>
      <c r="Q208" s="469"/>
      <c r="R208" s="469"/>
      <c r="S208" s="469"/>
      <c r="T208" s="470"/>
      <c r="AT208" s="465" t="s">
        <v>209</v>
      </c>
      <c r="AU208" s="465" t="s">
        <v>202</v>
      </c>
      <c r="AV208" s="463" t="s">
        <v>202</v>
      </c>
      <c r="AW208" s="463" t="s">
        <v>115</v>
      </c>
      <c r="AX208" s="463" t="s">
        <v>158</v>
      </c>
      <c r="AY208" s="465" t="s">
        <v>194</v>
      </c>
    </row>
    <row r="209" spans="2:65" s="1" customFormat="1" ht="20.25" customHeight="1">
      <c r="B209" s="451"/>
      <c r="C209" s="452" t="s">
        <v>1208</v>
      </c>
      <c r="D209" s="452" t="s">
        <v>197</v>
      </c>
      <c r="E209" s="453" t="s">
        <v>1276</v>
      </c>
      <c r="F209" s="454" t="s">
        <v>1277</v>
      </c>
      <c r="G209" s="455" t="s">
        <v>511</v>
      </c>
      <c r="H209" s="456">
        <v>5.791</v>
      </c>
      <c r="I209" s="457"/>
      <c r="J209" s="457">
        <f>ROUND(I209*H209,2)</f>
        <v>0</v>
      </c>
      <c r="K209" s="454" t="s">
        <v>317</v>
      </c>
      <c r="L209" s="382"/>
      <c r="M209" s="458" t="s">
        <v>90</v>
      </c>
      <c r="N209" s="459" t="s">
        <v>124</v>
      </c>
      <c r="O209" s="460">
        <v>0</v>
      </c>
      <c r="P209" s="460">
        <f>O209*H209</f>
        <v>0</v>
      </c>
      <c r="Q209" s="460">
        <v>0</v>
      </c>
      <c r="R209" s="460">
        <f>Q209*H209</f>
        <v>0</v>
      </c>
      <c r="S209" s="460">
        <v>0</v>
      </c>
      <c r="T209" s="461">
        <f>S209*H209</f>
        <v>0</v>
      </c>
      <c r="AR209" s="17" t="s">
        <v>201</v>
      </c>
      <c r="AT209" s="17" t="s">
        <v>197</v>
      </c>
      <c r="AU209" s="17" t="s">
        <v>202</v>
      </c>
      <c r="AY209" s="17" t="s">
        <v>194</v>
      </c>
      <c r="BE209" s="146">
        <f>IF(N209="základní",J209,0)</f>
        <v>0</v>
      </c>
      <c r="BF209" s="146">
        <f>IF(N209="snížená",J209,0)</f>
        <v>0</v>
      </c>
      <c r="BG209" s="146">
        <f>IF(N209="zákl. přenesená",J209,0)</f>
        <v>0</v>
      </c>
      <c r="BH209" s="146">
        <f>IF(N209="sníž. přenesená",J209,0)</f>
        <v>0</v>
      </c>
      <c r="BI209" s="146">
        <f>IF(N209="nulová",J209,0)</f>
        <v>0</v>
      </c>
      <c r="BJ209" s="17" t="s">
        <v>202</v>
      </c>
      <c r="BK209" s="146">
        <f>ROUND(I209*H209,2)</f>
        <v>0</v>
      </c>
      <c r="BL209" s="17" t="s">
        <v>201</v>
      </c>
      <c r="BM209" s="17" t="s">
        <v>1278</v>
      </c>
    </row>
    <row r="210" spans="2:51" s="463" customFormat="1" ht="13.5">
      <c r="B210" s="462"/>
      <c r="D210" s="464" t="s">
        <v>209</v>
      </c>
      <c r="E210" s="465" t="s">
        <v>90</v>
      </c>
      <c r="F210" s="466" t="s">
        <v>1279</v>
      </c>
      <c r="H210" s="467">
        <v>5.791</v>
      </c>
      <c r="L210" s="462"/>
      <c r="M210" s="468"/>
      <c r="N210" s="469"/>
      <c r="O210" s="469"/>
      <c r="P210" s="469"/>
      <c r="Q210" s="469"/>
      <c r="R210" s="469"/>
      <c r="S210" s="469"/>
      <c r="T210" s="470"/>
      <c r="AT210" s="465" t="s">
        <v>209</v>
      </c>
      <c r="AU210" s="465" t="s">
        <v>202</v>
      </c>
      <c r="AV210" s="463" t="s">
        <v>202</v>
      </c>
      <c r="AW210" s="463" t="s">
        <v>115</v>
      </c>
      <c r="AX210" s="463" t="s">
        <v>152</v>
      </c>
      <c r="AY210" s="465" t="s">
        <v>194</v>
      </c>
    </row>
    <row r="211" spans="2:51" s="494" customFormat="1" ht="13.5">
      <c r="B211" s="493"/>
      <c r="D211" s="464" t="s">
        <v>209</v>
      </c>
      <c r="E211" s="501" t="s">
        <v>90</v>
      </c>
      <c r="F211" s="504" t="s">
        <v>1095</v>
      </c>
      <c r="H211" s="505">
        <v>5.791</v>
      </c>
      <c r="L211" s="493"/>
      <c r="M211" s="498"/>
      <c r="N211" s="499"/>
      <c r="O211" s="499"/>
      <c r="P211" s="499"/>
      <c r="Q211" s="499"/>
      <c r="R211" s="499"/>
      <c r="S211" s="499"/>
      <c r="T211" s="500"/>
      <c r="AT211" s="501" t="s">
        <v>209</v>
      </c>
      <c r="AU211" s="501" t="s">
        <v>202</v>
      </c>
      <c r="AV211" s="494" t="s">
        <v>221</v>
      </c>
      <c r="AW211" s="494" t="s">
        <v>115</v>
      </c>
      <c r="AX211" s="494" t="s">
        <v>158</v>
      </c>
      <c r="AY211" s="501" t="s">
        <v>194</v>
      </c>
    </row>
    <row r="212" spans="2:63" s="438" customFormat="1" ht="29.25" customHeight="1">
      <c r="B212" s="437"/>
      <c r="D212" s="448" t="s">
        <v>151</v>
      </c>
      <c r="E212" s="449" t="s">
        <v>1280</v>
      </c>
      <c r="F212" s="449" t="s">
        <v>1281</v>
      </c>
      <c r="J212" s="450">
        <f>BK212</f>
        <v>0</v>
      </c>
      <c r="L212" s="437"/>
      <c r="M212" s="442"/>
      <c r="N212" s="443"/>
      <c r="O212" s="443"/>
      <c r="P212" s="444">
        <f>P213</f>
        <v>129.986682</v>
      </c>
      <c r="Q212" s="443"/>
      <c r="R212" s="444">
        <f>R213</f>
        <v>0</v>
      </c>
      <c r="S212" s="443"/>
      <c r="T212" s="445">
        <f>T213</f>
        <v>0</v>
      </c>
      <c r="AR212" s="439" t="s">
        <v>158</v>
      </c>
      <c r="AT212" s="446" t="s">
        <v>151</v>
      </c>
      <c r="AU212" s="446" t="s">
        <v>158</v>
      </c>
      <c r="AY212" s="439" t="s">
        <v>194</v>
      </c>
      <c r="BK212" s="447">
        <f>BK213</f>
        <v>0</v>
      </c>
    </row>
    <row r="213" spans="2:65" s="1" customFormat="1" ht="20.25" customHeight="1">
      <c r="B213" s="451"/>
      <c r="C213" s="452" t="s">
        <v>1212</v>
      </c>
      <c r="D213" s="452" t="s">
        <v>197</v>
      </c>
      <c r="E213" s="453" t="s">
        <v>1282</v>
      </c>
      <c r="F213" s="454" t="s">
        <v>1283</v>
      </c>
      <c r="G213" s="455" t="s">
        <v>511</v>
      </c>
      <c r="H213" s="456">
        <v>156.422</v>
      </c>
      <c r="I213" s="457"/>
      <c r="J213" s="457">
        <f>ROUND(I213*H213,2)</f>
        <v>0</v>
      </c>
      <c r="K213" s="454" t="s">
        <v>317</v>
      </c>
      <c r="L213" s="382"/>
      <c r="M213" s="458" t="s">
        <v>90</v>
      </c>
      <c r="N213" s="459" t="s">
        <v>124</v>
      </c>
      <c r="O213" s="460">
        <v>0.831</v>
      </c>
      <c r="P213" s="460">
        <f>O213*H213</f>
        <v>129.986682</v>
      </c>
      <c r="Q213" s="460">
        <v>0</v>
      </c>
      <c r="R213" s="460">
        <f>Q213*H213</f>
        <v>0</v>
      </c>
      <c r="S213" s="460">
        <v>0</v>
      </c>
      <c r="T213" s="461">
        <f>S213*H213</f>
        <v>0</v>
      </c>
      <c r="AR213" s="17" t="s">
        <v>201</v>
      </c>
      <c r="AT213" s="17" t="s">
        <v>197</v>
      </c>
      <c r="AU213" s="17" t="s">
        <v>202</v>
      </c>
      <c r="AY213" s="17" t="s">
        <v>194</v>
      </c>
      <c r="BE213" s="146">
        <f>IF(N213="základní",J213,0)</f>
        <v>0</v>
      </c>
      <c r="BF213" s="146">
        <f>IF(N213="snížená",J213,0)</f>
        <v>0</v>
      </c>
      <c r="BG213" s="146">
        <f>IF(N213="zákl. přenesená",J213,0)</f>
        <v>0</v>
      </c>
      <c r="BH213" s="146">
        <f>IF(N213="sníž. přenesená",J213,0)</f>
        <v>0</v>
      </c>
      <c r="BI213" s="146">
        <f>IF(N213="nulová",J213,0)</f>
        <v>0</v>
      </c>
      <c r="BJ213" s="17" t="s">
        <v>202</v>
      </c>
      <c r="BK213" s="146">
        <f>ROUND(I213*H213,2)</f>
        <v>0</v>
      </c>
      <c r="BL213" s="17" t="s">
        <v>201</v>
      </c>
      <c r="BM213" s="17" t="s">
        <v>1284</v>
      </c>
    </row>
    <row r="214" spans="2:63" s="438" customFormat="1" ht="36.75" customHeight="1">
      <c r="B214" s="437"/>
      <c r="D214" s="439" t="s">
        <v>151</v>
      </c>
      <c r="E214" s="440" t="s">
        <v>530</v>
      </c>
      <c r="F214" s="440" t="s">
        <v>531</v>
      </c>
      <c r="J214" s="441">
        <f>BK214</f>
        <v>0</v>
      </c>
      <c r="L214" s="437"/>
      <c r="M214" s="442"/>
      <c r="N214" s="443"/>
      <c r="O214" s="443"/>
      <c r="P214" s="444">
        <f>P215+P223</f>
        <v>21.4136</v>
      </c>
      <c r="Q214" s="443"/>
      <c r="R214" s="444">
        <f>R215+R223</f>
        <v>0.287976</v>
      </c>
      <c r="S214" s="443"/>
      <c r="T214" s="445">
        <f>T215+T223</f>
        <v>0</v>
      </c>
      <c r="AR214" s="439" t="s">
        <v>202</v>
      </c>
      <c r="AT214" s="446" t="s">
        <v>151</v>
      </c>
      <c r="AU214" s="446" t="s">
        <v>152</v>
      </c>
      <c r="AY214" s="439" t="s">
        <v>194</v>
      </c>
      <c r="BK214" s="447">
        <f>BK215+BK223</f>
        <v>0</v>
      </c>
    </row>
    <row r="215" spans="2:63" s="438" customFormat="1" ht="19.5" customHeight="1">
      <c r="B215" s="437"/>
      <c r="D215" s="448" t="s">
        <v>151</v>
      </c>
      <c r="E215" s="449" t="s">
        <v>809</v>
      </c>
      <c r="F215" s="449" t="s">
        <v>810</v>
      </c>
      <c r="J215" s="450">
        <f>BK215</f>
        <v>0</v>
      </c>
      <c r="L215" s="437"/>
      <c r="M215" s="442"/>
      <c r="N215" s="443"/>
      <c r="O215" s="443"/>
      <c r="P215" s="444">
        <f>SUM(P216:P222)</f>
        <v>21.4136</v>
      </c>
      <c r="Q215" s="443"/>
      <c r="R215" s="444">
        <f>SUM(R216:R222)</f>
        <v>0.287976</v>
      </c>
      <c r="S215" s="443"/>
      <c r="T215" s="445">
        <f>SUM(T216:T222)</f>
        <v>0</v>
      </c>
      <c r="AR215" s="439" t="s">
        <v>202</v>
      </c>
      <c r="AT215" s="446" t="s">
        <v>151</v>
      </c>
      <c r="AU215" s="446" t="s">
        <v>158</v>
      </c>
      <c r="AY215" s="439" t="s">
        <v>194</v>
      </c>
      <c r="BK215" s="447">
        <f>SUM(BK216:BK222)</f>
        <v>0</v>
      </c>
    </row>
    <row r="216" spans="2:65" s="1" customFormat="1" ht="20.25" customHeight="1">
      <c r="B216" s="451"/>
      <c r="C216" s="452" t="s">
        <v>1216</v>
      </c>
      <c r="D216" s="452" t="s">
        <v>197</v>
      </c>
      <c r="E216" s="453" t="s">
        <v>1285</v>
      </c>
      <c r="F216" s="454" t="s">
        <v>1286</v>
      </c>
      <c r="G216" s="455" t="s">
        <v>316</v>
      </c>
      <c r="H216" s="456">
        <v>369.2</v>
      </c>
      <c r="I216" s="457"/>
      <c r="J216" s="457">
        <f>ROUND(I216*H216,2)</f>
        <v>0</v>
      </c>
      <c r="K216" s="454" t="s">
        <v>317</v>
      </c>
      <c r="L216" s="382"/>
      <c r="M216" s="458" t="s">
        <v>90</v>
      </c>
      <c r="N216" s="459" t="s">
        <v>124</v>
      </c>
      <c r="O216" s="460">
        <v>0.058</v>
      </c>
      <c r="P216" s="460">
        <f>O216*H216</f>
        <v>21.4136</v>
      </c>
      <c r="Q216" s="460">
        <v>0.00078</v>
      </c>
      <c r="R216" s="460">
        <f>Q216*H216</f>
        <v>0.287976</v>
      </c>
      <c r="S216" s="460">
        <v>0</v>
      </c>
      <c r="T216" s="461">
        <f>S216*H216</f>
        <v>0</v>
      </c>
      <c r="AR216" s="17" t="s">
        <v>275</v>
      </c>
      <c r="AT216" s="17" t="s">
        <v>197</v>
      </c>
      <c r="AU216" s="17" t="s">
        <v>202</v>
      </c>
      <c r="AY216" s="17" t="s">
        <v>194</v>
      </c>
      <c r="BE216" s="146">
        <f>IF(N216="základní",J216,0)</f>
        <v>0</v>
      </c>
      <c r="BF216" s="146">
        <f>IF(N216="snížená",J216,0)</f>
        <v>0</v>
      </c>
      <c r="BG216" s="146">
        <f>IF(N216="zákl. přenesená",J216,0)</f>
        <v>0</v>
      </c>
      <c r="BH216" s="146">
        <f>IF(N216="sníž. přenesená",J216,0)</f>
        <v>0</v>
      </c>
      <c r="BI216" s="146">
        <f>IF(N216="nulová",J216,0)</f>
        <v>0</v>
      </c>
      <c r="BJ216" s="17" t="s">
        <v>202</v>
      </c>
      <c r="BK216" s="146">
        <f>ROUND(I216*H216,2)</f>
        <v>0</v>
      </c>
      <c r="BL216" s="17" t="s">
        <v>275</v>
      </c>
      <c r="BM216" s="17" t="s">
        <v>1287</v>
      </c>
    </row>
    <row r="217" spans="2:51" s="463" customFormat="1" ht="13.5">
      <c r="B217" s="462"/>
      <c r="D217" s="464" t="s">
        <v>209</v>
      </c>
      <c r="E217" s="465" t="s">
        <v>90</v>
      </c>
      <c r="F217" s="466" t="s">
        <v>1288</v>
      </c>
      <c r="H217" s="467">
        <v>369.2</v>
      </c>
      <c r="L217" s="462"/>
      <c r="M217" s="468"/>
      <c r="N217" s="469"/>
      <c r="O217" s="469"/>
      <c r="P217" s="469"/>
      <c r="Q217" s="469"/>
      <c r="R217" s="469"/>
      <c r="S217" s="469"/>
      <c r="T217" s="470"/>
      <c r="AT217" s="465" t="s">
        <v>209</v>
      </c>
      <c r="AU217" s="465" t="s">
        <v>202</v>
      </c>
      <c r="AV217" s="463" t="s">
        <v>202</v>
      </c>
      <c r="AW217" s="463" t="s">
        <v>115</v>
      </c>
      <c r="AX217" s="463" t="s">
        <v>152</v>
      </c>
      <c r="AY217" s="465" t="s">
        <v>194</v>
      </c>
    </row>
    <row r="218" spans="2:51" s="494" customFormat="1" ht="13.5">
      <c r="B218" s="493"/>
      <c r="D218" s="473" t="s">
        <v>209</v>
      </c>
      <c r="E218" s="495" t="s">
        <v>90</v>
      </c>
      <c r="F218" s="496" t="s">
        <v>1095</v>
      </c>
      <c r="H218" s="497">
        <v>369.2</v>
      </c>
      <c r="L218" s="493"/>
      <c r="M218" s="498"/>
      <c r="N218" s="499"/>
      <c r="O218" s="499"/>
      <c r="P218" s="499"/>
      <c r="Q218" s="499"/>
      <c r="R218" s="499"/>
      <c r="S218" s="499"/>
      <c r="T218" s="500"/>
      <c r="AT218" s="501" t="s">
        <v>209</v>
      </c>
      <c r="AU218" s="501" t="s">
        <v>202</v>
      </c>
      <c r="AV218" s="494" t="s">
        <v>221</v>
      </c>
      <c r="AW218" s="494" t="s">
        <v>115</v>
      </c>
      <c r="AX218" s="494" t="s">
        <v>158</v>
      </c>
      <c r="AY218" s="501" t="s">
        <v>194</v>
      </c>
    </row>
    <row r="219" spans="2:65" s="1" customFormat="1" ht="20.25" customHeight="1">
      <c r="B219" s="451"/>
      <c r="C219" s="452" t="s">
        <v>1220</v>
      </c>
      <c r="D219" s="452" t="s">
        <v>197</v>
      </c>
      <c r="E219" s="453" t="s">
        <v>1289</v>
      </c>
      <c r="F219" s="454" t="s">
        <v>1290</v>
      </c>
      <c r="G219" s="455" t="s">
        <v>352</v>
      </c>
      <c r="H219" s="456">
        <v>142</v>
      </c>
      <c r="I219" s="457"/>
      <c r="J219" s="457">
        <f>ROUND(I219*H219,2)</f>
        <v>0</v>
      </c>
      <c r="K219" s="454" t="s">
        <v>90</v>
      </c>
      <c r="L219" s="382"/>
      <c r="M219" s="458" t="s">
        <v>90</v>
      </c>
      <c r="N219" s="459" t="s">
        <v>124</v>
      </c>
      <c r="O219" s="460">
        <v>0</v>
      </c>
      <c r="P219" s="460">
        <f>O219*H219</f>
        <v>0</v>
      </c>
      <c r="Q219" s="460">
        <v>0</v>
      </c>
      <c r="R219" s="460">
        <f>Q219*H219</f>
        <v>0</v>
      </c>
      <c r="S219" s="460">
        <v>0</v>
      </c>
      <c r="T219" s="461">
        <f>S219*H219</f>
        <v>0</v>
      </c>
      <c r="AR219" s="17" t="s">
        <v>275</v>
      </c>
      <c r="AT219" s="17" t="s">
        <v>197</v>
      </c>
      <c r="AU219" s="17" t="s">
        <v>202</v>
      </c>
      <c r="AY219" s="17" t="s">
        <v>194</v>
      </c>
      <c r="BE219" s="146">
        <f>IF(N219="základní",J219,0)</f>
        <v>0</v>
      </c>
      <c r="BF219" s="146">
        <f>IF(N219="snížená",J219,0)</f>
        <v>0</v>
      </c>
      <c r="BG219" s="146">
        <f>IF(N219="zákl. přenesená",J219,0)</f>
        <v>0</v>
      </c>
      <c r="BH219" s="146">
        <f>IF(N219="sníž. přenesená",J219,0)</f>
        <v>0</v>
      </c>
      <c r="BI219" s="146">
        <f>IF(N219="nulová",J219,0)</f>
        <v>0</v>
      </c>
      <c r="BJ219" s="17" t="s">
        <v>202</v>
      </c>
      <c r="BK219" s="146">
        <f>ROUND(I219*H219,2)</f>
        <v>0</v>
      </c>
      <c r="BL219" s="17" t="s">
        <v>275</v>
      </c>
      <c r="BM219" s="17" t="s">
        <v>1266</v>
      </c>
    </row>
    <row r="220" spans="2:51" s="463" customFormat="1" ht="13.5">
      <c r="B220" s="462"/>
      <c r="D220" s="464" t="s">
        <v>209</v>
      </c>
      <c r="E220" s="465" t="s">
        <v>90</v>
      </c>
      <c r="F220" s="466" t="s">
        <v>1291</v>
      </c>
      <c r="H220" s="467">
        <v>142</v>
      </c>
      <c r="L220" s="462"/>
      <c r="M220" s="468"/>
      <c r="N220" s="469"/>
      <c r="O220" s="469"/>
      <c r="P220" s="469"/>
      <c r="Q220" s="469"/>
      <c r="R220" s="469"/>
      <c r="S220" s="469"/>
      <c r="T220" s="470"/>
      <c r="AT220" s="465" t="s">
        <v>209</v>
      </c>
      <c r="AU220" s="465" t="s">
        <v>202</v>
      </c>
      <c r="AV220" s="463" t="s">
        <v>202</v>
      </c>
      <c r="AW220" s="463" t="s">
        <v>115</v>
      </c>
      <c r="AX220" s="463" t="s">
        <v>152</v>
      </c>
      <c r="AY220" s="465" t="s">
        <v>194</v>
      </c>
    </row>
    <row r="221" spans="2:51" s="472" customFormat="1" ht="13.5">
      <c r="B221" s="471"/>
      <c r="D221" s="473" t="s">
        <v>209</v>
      </c>
      <c r="E221" s="474" t="s">
        <v>90</v>
      </c>
      <c r="F221" s="475" t="s">
        <v>220</v>
      </c>
      <c r="H221" s="476">
        <v>142</v>
      </c>
      <c r="L221" s="471"/>
      <c r="M221" s="477"/>
      <c r="N221" s="478"/>
      <c r="O221" s="478"/>
      <c r="P221" s="478"/>
      <c r="Q221" s="478"/>
      <c r="R221" s="478"/>
      <c r="S221" s="478"/>
      <c r="T221" s="479"/>
      <c r="AT221" s="480" t="s">
        <v>209</v>
      </c>
      <c r="AU221" s="480" t="s">
        <v>202</v>
      </c>
      <c r="AV221" s="472" t="s">
        <v>201</v>
      </c>
      <c r="AW221" s="472" t="s">
        <v>115</v>
      </c>
      <c r="AX221" s="472" t="s">
        <v>158</v>
      </c>
      <c r="AY221" s="480" t="s">
        <v>194</v>
      </c>
    </row>
    <row r="222" spans="2:65" s="1" customFormat="1" ht="28.5" customHeight="1">
      <c r="B222" s="451"/>
      <c r="C222" s="452" t="s">
        <v>1292</v>
      </c>
      <c r="D222" s="452" t="s">
        <v>197</v>
      </c>
      <c r="E222" s="453" t="s">
        <v>1293</v>
      </c>
      <c r="F222" s="454" t="s">
        <v>1294</v>
      </c>
      <c r="G222" s="455" t="s">
        <v>566</v>
      </c>
      <c r="H222" s="456">
        <v>755.156</v>
      </c>
      <c r="I222" s="457"/>
      <c r="J222" s="457">
        <f>ROUND(I222*H222,2)</f>
        <v>0</v>
      </c>
      <c r="K222" s="454" t="s">
        <v>317</v>
      </c>
      <c r="L222" s="382"/>
      <c r="M222" s="458" t="s">
        <v>90</v>
      </c>
      <c r="N222" s="459" t="s">
        <v>124</v>
      </c>
      <c r="O222" s="460">
        <v>0</v>
      </c>
      <c r="P222" s="460">
        <f>O222*H222</f>
        <v>0</v>
      </c>
      <c r="Q222" s="460">
        <v>0</v>
      </c>
      <c r="R222" s="460">
        <f>Q222*H222</f>
        <v>0</v>
      </c>
      <c r="S222" s="460">
        <v>0</v>
      </c>
      <c r="T222" s="461">
        <f>S222*H222</f>
        <v>0</v>
      </c>
      <c r="AR222" s="17" t="s">
        <v>275</v>
      </c>
      <c r="AT222" s="17" t="s">
        <v>197</v>
      </c>
      <c r="AU222" s="17" t="s">
        <v>202</v>
      </c>
      <c r="AY222" s="17" t="s">
        <v>194</v>
      </c>
      <c r="BE222" s="146">
        <f>IF(N222="základní",J222,0)</f>
        <v>0</v>
      </c>
      <c r="BF222" s="146">
        <f>IF(N222="snížená",J222,0)</f>
        <v>0</v>
      </c>
      <c r="BG222" s="146">
        <f>IF(N222="zákl. přenesená",J222,0)</f>
        <v>0</v>
      </c>
      <c r="BH222" s="146">
        <f>IF(N222="sníž. přenesená",J222,0)</f>
        <v>0</v>
      </c>
      <c r="BI222" s="146">
        <f>IF(N222="nulová",J222,0)</f>
        <v>0</v>
      </c>
      <c r="BJ222" s="17" t="s">
        <v>202</v>
      </c>
      <c r="BK222" s="146">
        <f>ROUND(I222*H222,2)</f>
        <v>0</v>
      </c>
      <c r="BL222" s="17" t="s">
        <v>275</v>
      </c>
      <c r="BM222" s="17" t="s">
        <v>1295</v>
      </c>
    </row>
    <row r="223" spans="2:63" s="438" customFormat="1" ht="29.25" customHeight="1">
      <c r="B223" s="437"/>
      <c r="D223" s="448" t="s">
        <v>151</v>
      </c>
      <c r="E223" s="449" t="s">
        <v>894</v>
      </c>
      <c r="F223" s="449" t="s">
        <v>1296</v>
      </c>
      <c r="J223" s="450">
        <f>BK223</f>
        <v>0</v>
      </c>
      <c r="L223" s="437"/>
      <c r="M223" s="442"/>
      <c r="N223" s="443"/>
      <c r="O223" s="443"/>
      <c r="P223" s="444">
        <f>SUM(P224:P226)</f>
        <v>0</v>
      </c>
      <c r="Q223" s="443"/>
      <c r="R223" s="444">
        <f>SUM(R224:R226)</f>
        <v>0</v>
      </c>
      <c r="S223" s="443"/>
      <c r="T223" s="445">
        <f>SUM(T224:T226)</f>
        <v>0</v>
      </c>
      <c r="AR223" s="439" t="s">
        <v>202</v>
      </c>
      <c r="AT223" s="446" t="s">
        <v>151</v>
      </c>
      <c r="AU223" s="446" t="s">
        <v>158</v>
      </c>
      <c r="AY223" s="439" t="s">
        <v>194</v>
      </c>
      <c r="BK223" s="447">
        <f>SUM(BK224:BK226)</f>
        <v>0</v>
      </c>
    </row>
    <row r="224" spans="2:65" s="1" customFormat="1" ht="20.25" customHeight="1">
      <c r="B224" s="451"/>
      <c r="C224" s="452" t="s">
        <v>1297</v>
      </c>
      <c r="D224" s="452" t="s">
        <v>197</v>
      </c>
      <c r="E224" s="453" t="s">
        <v>1298</v>
      </c>
      <c r="F224" s="454" t="s">
        <v>1299</v>
      </c>
      <c r="G224" s="455" t="s">
        <v>352</v>
      </c>
      <c r="H224" s="456">
        <v>142</v>
      </c>
      <c r="I224" s="457"/>
      <c r="J224" s="457">
        <f>ROUND(I224*H224,2)</f>
        <v>0</v>
      </c>
      <c r="K224" s="454" t="s">
        <v>90</v>
      </c>
      <c r="L224" s="382"/>
      <c r="M224" s="458" t="s">
        <v>90</v>
      </c>
      <c r="N224" s="459" t="s">
        <v>124</v>
      </c>
      <c r="O224" s="460">
        <v>0</v>
      </c>
      <c r="P224" s="460">
        <f>O224*H224</f>
        <v>0</v>
      </c>
      <c r="Q224" s="460">
        <v>0</v>
      </c>
      <c r="R224" s="460">
        <f>Q224*H224</f>
        <v>0</v>
      </c>
      <c r="S224" s="460">
        <v>0</v>
      </c>
      <c r="T224" s="461">
        <f>S224*H224</f>
        <v>0</v>
      </c>
      <c r="AR224" s="17" t="s">
        <v>275</v>
      </c>
      <c r="AT224" s="17" t="s">
        <v>197</v>
      </c>
      <c r="AU224" s="17" t="s">
        <v>202</v>
      </c>
      <c r="AY224" s="17" t="s">
        <v>194</v>
      </c>
      <c r="BE224" s="146">
        <f>IF(N224="základní",J224,0)</f>
        <v>0</v>
      </c>
      <c r="BF224" s="146">
        <f>IF(N224="snížená",J224,0)</f>
        <v>0</v>
      </c>
      <c r="BG224" s="146">
        <f>IF(N224="zákl. přenesená",J224,0)</f>
        <v>0</v>
      </c>
      <c r="BH224" s="146">
        <f>IF(N224="sníž. přenesená",J224,0)</f>
        <v>0</v>
      </c>
      <c r="BI224" s="146">
        <f>IF(N224="nulová",J224,0)</f>
        <v>0</v>
      </c>
      <c r="BJ224" s="17" t="s">
        <v>202</v>
      </c>
      <c r="BK224" s="146">
        <f>ROUND(I224*H224,2)</f>
        <v>0</v>
      </c>
      <c r="BL224" s="17" t="s">
        <v>275</v>
      </c>
      <c r="BM224" s="17" t="s">
        <v>1300</v>
      </c>
    </row>
    <row r="225" spans="2:51" s="463" customFormat="1" ht="13.5">
      <c r="B225" s="462"/>
      <c r="D225" s="464" t="s">
        <v>209</v>
      </c>
      <c r="E225" s="465" t="s">
        <v>90</v>
      </c>
      <c r="F225" s="466" t="s">
        <v>1301</v>
      </c>
      <c r="H225" s="467">
        <v>142</v>
      </c>
      <c r="L225" s="462"/>
      <c r="M225" s="468"/>
      <c r="N225" s="469"/>
      <c r="O225" s="469"/>
      <c r="P225" s="469"/>
      <c r="Q225" s="469"/>
      <c r="R225" s="469"/>
      <c r="S225" s="469"/>
      <c r="T225" s="470"/>
      <c r="AT225" s="465" t="s">
        <v>209</v>
      </c>
      <c r="AU225" s="465" t="s">
        <v>202</v>
      </c>
      <c r="AV225" s="463" t="s">
        <v>202</v>
      </c>
      <c r="AW225" s="463" t="s">
        <v>115</v>
      </c>
      <c r="AX225" s="463" t="s">
        <v>152</v>
      </c>
      <c r="AY225" s="465" t="s">
        <v>194</v>
      </c>
    </row>
    <row r="226" spans="2:51" s="472" customFormat="1" ht="13.5">
      <c r="B226" s="471"/>
      <c r="D226" s="464" t="s">
        <v>209</v>
      </c>
      <c r="E226" s="480" t="s">
        <v>90</v>
      </c>
      <c r="F226" s="502" t="s">
        <v>220</v>
      </c>
      <c r="H226" s="503">
        <v>142</v>
      </c>
      <c r="L226" s="471"/>
      <c r="M226" s="477"/>
      <c r="N226" s="478"/>
      <c r="O226" s="478"/>
      <c r="P226" s="478"/>
      <c r="Q226" s="478"/>
      <c r="R226" s="478"/>
      <c r="S226" s="478"/>
      <c r="T226" s="479"/>
      <c r="AT226" s="480" t="s">
        <v>209</v>
      </c>
      <c r="AU226" s="480" t="s">
        <v>202</v>
      </c>
      <c r="AV226" s="472" t="s">
        <v>201</v>
      </c>
      <c r="AW226" s="472" t="s">
        <v>115</v>
      </c>
      <c r="AX226" s="472" t="s">
        <v>158</v>
      </c>
      <c r="AY226" s="480" t="s">
        <v>194</v>
      </c>
    </row>
    <row r="227" spans="2:63" s="438" customFormat="1" ht="36.75" customHeight="1">
      <c r="B227" s="437"/>
      <c r="D227" s="448" t="s">
        <v>151</v>
      </c>
      <c r="E227" s="506" t="s">
        <v>906</v>
      </c>
      <c r="F227" s="506" t="s">
        <v>907</v>
      </c>
      <c r="J227" s="507">
        <f>BK227</f>
        <v>0</v>
      </c>
      <c r="L227" s="437"/>
      <c r="M227" s="442"/>
      <c r="N227" s="443"/>
      <c r="O227" s="443"/>
      <c r="P227" s="444">
        <f>SUM(P228:P233)</f>
        <v>0</v>
      </c>
      <c r="Q227" s="443"/>
      <c r="R227" s="444">
        <f>SUM(R228:R233)</f>
        <v>0</v>
      </c>
      <c r="S227" s="443"/>
      <c r="T227" s="445">
        <f>SUM(T228:T233)</f>
        <v>0</v>
      </c>
      <c r="AR227" s="439" t="s">
        <v>201</v>
      </c>
      <c r="AT227" s="446" t="s">
        <v>151</v>
      </c>
      <c r="AU227" s="446" t="s">
        <v>152</v>
      </c>
      <c r="AY227" s="439" t="s">
        <v>194</v>
      </c>
      <c r="BK227" s="447">
        <f>SUM(BK228:BK233)</f>
        <v>0</v>
      </c>
    </row>
    <row r="228" spans="2:65" s="1" customFormat="1" ht="20.25" customHeight="1">
      <c r="B228" s="451"/>
      <c r="C228" s="452" t="s">
        <v>1302</v>
      </c>
      <c r="D228" s="452" t="s">
        <v>197</v>
      </c>
      <c r="E228" s="453" t="s">
        <v>1303</v>
      </c>
      <c r="F228" s="454" t="s">
        <v>1304</v>
      </c>
      <c r="G228" s="455" t="s">
        <v>910</v>
      </c>
      <c r="H228" s="456">
        <v>1</v>
      </c>
      <c r="I228" s="457"/>
      <c r="J228" s="457">
        <f>ROUND(I228*H228,2)</f>
        <v>0</v>
      </c>
      <c r="K228" s="454" t="s">
        <v>90</v>
      </c>
      <c r="L228" s="382"/>
      <c r="M228" s="458" t="s">
        <v>90</v>
      </c>
      <c r="N228" s="459" t="s">
        <v>124</v>
      </c>
      <c r="O228" s="460">
        <v>0</v>
      </c>
      <c r="P228" s="460">
        <f>O228*H228</f>
        <v>0</v>
      </c>
      <c r="Q228" s="460">
        <v>0</v>
      </c>
      <c r="R228" s="460">
        <f>Q228*H228</f>
        <v>0</v>
      </c>
      <c r="S228" s="460">
        <v>0</v>
      </c>
      <c r="T228" s="461">
        <f>S228*H228</f>
        <v>0</v>
      </c>
      <c r="AR228" s="17" t="s">
        <v>1305</v>
      </c>
      <c r="AT228" s="17" t="s">
        <v>197</v>
      </c>
      <c r="AU228" s="17" t="s">
        <v>158</v>
      </c>
      <c r="AY228" s="17" t="s">
        <v>194</v>
      </c>
      <c r="BE228" s="146">
        <f>IF(N228="základní",J228,0)</f>
        <v>0</v>
      </c>
      <c r="BF228" s="146">
        <f>IF(N228="snížená",J228,0)</f>
        <v>0</v>
      </c>
      <c r="BG228" s="146">
        <f>IF(N228="zákl. přenesená",J228,0)</f>
        <v>0</v>
      </c>
      <c r="BH228" s="146">
        <f>IF(N228="sníž. přenesená",J228,0)</f>
        <v>0</v>
      </c>
      <c r="BI228" s="146">
        <f>IF(N228="nulová",J228,0)</f>
        <v>0</v>
      </c>
      <c r="BJ228" s="17" t="s">
        <v>202</v>
      </c>
      <c r="BK228" s="146">
        <f>ROUND(I228*H228,2)</f>
        <v>0</v>
      </c>
      <c r="BL228" s="17" t="s">
        <v>1305</v>
      </c>
      <c r="BM228" s="17" t="s">
        <v>1302</v>
      </c>
    </row>
    <row r="229" spans="2:51" s="463" customFormat="1" ht="13.5">
      <c r="B229" s="462"/>
      <c r="D229" s="473" t="s">
        <v>209</v>
      </c>
      <c r="E229" s="481" t="s">
        <v>90</v>
      </c>
      <c r="F229" s="482" t="s">
        <v>158</v>
      </c>
      <c r="H229" s="483">
        <v>1</v>
      </c>
      <c r="L229" s="462"/>
      <c r="M229" s="468"/>
      <c r="N229" s="469"/>
      <c r="O229" s="469"/>
      <c r="P229" s="469"/>
      <c r="Q229" s="469"/>
      <c r="R229" s="469"/>
      <c r="S229" s="469"/>
      <c r="T229" s="470"/>
      <c r="AT229" s="465" t="s">
        <v>209</v>
      </c>
      <c r="AU229" s="465" t="s">
        <v>158</v>
      </c>
      <c r="AV229" s="463" t="s">
        <v>202</v>
      </c>
      <c r="AW229" s="463" t="s">
        <v>115</v>
      </c>
      <c r="AX229" s="463" t="s">
        <v>158</v>
      </c>
      <c r="AY229" s="465" t="s">
        <v>194</v>
      </c>
    </row>
    <row r="230" spans="2:65" s="1" customFormat="1" ht="20.25" customHeight="1">
      <c r="B230" s="451"/>
      <c r="C230" s="452" t="s">
        <v>1306</v>
      </c>
      <c r="D230" s="452" t="s">
        <v>197</v>
      </c>
      <c r="E230" s="453" t="s">
        <v>1307</v>
      </c>
      <c r="F230" s="454" t="s">
        <v>1308</v>
      </c>
      <c r="G230" s="455" t="s">
        <v>910</v>
      </c>
      <c r="H230" s="456">
        <v>1</v>
      </c>
      <c r="I230" s="457"/>
      <c r="J230" s="457">
        <f>ROUND(I230*H230,2)</f>
        <v>0</v>
      </c>
      <c r="K230" s="454" t="s">
        <v>90</v>
      </c>
      <c r="L230" s="382"/>
      <c r="M230" s="458" t="s">
        <v>90</v>
      </c>
      <c r="N230" s="459" t="s">
        <v>124</v>
      </c>
      <c r="O230" s="460">
        <v>0</v>
      </c>
      <c r="P230" s="460">
        <f>O230*H230</f>
        <v>0</v>
      </c>
      <c r="Q230" s="460">
        <v>0</v>
      </c>
      <c r="R230" s="460">
        <f>Q230*H230</f>
        <v>0</v>
      </c>
      <c r="S230" s="460">
        <v>0</v>
      </c>
      <c r="T230" s="461">
        <f>S230*H230</f>
        <v>0</v>
      </c>
      <c r="AR230" s="17" t="s">
        <v>1305</v>
      </c>
      <c r="AT230" s="17" t="s">
        <v>197</v>
      </c>
      <c r="AU230" s="17" t="s">
        <v>158</v>
      </c>
      <c r="AY230" s="17" t="s">
        <v>194</v>
      </c>
      <c r="BE230" s="146">
        <f>IF(N230="základní",J230,0)</f>
        <v>0</v>
      </c>
      <c r="BF230" s="146">
        <f>IF(N230="snížená",J230,0)</f>
        <v>0</v>
      </c>
      <c r="BG230" s="146">
        <f>IF(N230="zákl. přenesená",J230,0)</f>
        <v>0</v>
      </c>
      <c r="BH230" s="146">
        <f>IF(N230="sníž. přenesená",J230,0)</f>
        <v>0</v>
      </c>
      <c r="BI230" s="146">
        <f>IF(N230="nulová",J230,0)</f>
        <v>0</v>
      </c>
      <c r="BJ230" s="17" t="s">
        <v>202</v>
      </c>
      <c r="BK230" s="146">
        <f>ROUND(I230*H230,2)</f>
        <v>0</v>
      </c>
      <c r="BL230" s="17" t="s">
        <v>1305</v>
      </c>
      <c r="BM230" s="17" t="s">
        <v>1306</v>
      </c>
    </row>
    <row r="231" spans="2:51" s="463" customFormat="1" ht="13.5">
      <c r="B231" s="462"/>
      <c r="D231" s="473" t="s">
        <v>209</v>
      </c>
      <c r="E231" s="481" t="s">
        <v>90</v>
      </c>
      <c r="F231" s="482" t="s">
        <v>158</v>
      </c>
      <c r="H231" s="483">
        <v>1</v>
      </c>
      <c r="L231" s="462"/>
      <c r="M231" s="468"/>
      <c r="N231" s="469"/>
      <c r="O231" s="469"/>
      <c r="P231" s="469"/>
      <c r="Q231" s="469"/>
      <c r="R231" s="469"/>
      <c r="S231" s="469"/>
      <c r="T231" s="470"/>
      <c r="AT231" s="465" t="s">
        <v>209</v>
      </c>
      <c r="AU231" s="465" t="s">
        <v>158</v>
      </c>
      <c r="AV231" s="463" t="s">
        <v>202</v>
      </c>
      <c r="AW231" s="463" t="s">
        <v>115</v>
      </c>
      <c r="AX231" s="463" t="s">
        <v>158</v>
      </c>
      <c r="AY231" s="465" t="s">
        <v>194</v>
      </c>
    </row>
    <row r="232" spans="2:65" s="1" customFormat="1" ht="20.25" customHeight="1">
      <c r="B232" s="451"/>
      <c r="C232" s="452" t="s">
        <v>1071</v>
      </c>
      <c r="D232" s="452" t="s">
        <v>197</v>
      </c>
      <c r="E232" s="453" t="s">
        <v>1309</v>
      </c>
      <c r="F232" s="454" t="s">
        <v>1310</v>
      </c>
      <c r="G232" s="455" t="s">
        <v>910</v>
      </c>
      <c r="H232" s="456">
        <v>1</v>
      </c>
      <c r="I232" s="457"/>
      <c r="J232" s="457">
        <f>ROUND(I232*H232,2)</f>
        <v>0</v>
      </c>
      <c r="K232" s="454" t="s">
        <v>90</v>
      </c>
      <c r="L232" s="382"/>
      <c r="M232" s="458" t="s">
        <v>90</v>
      </c>
      <c r="N232" s="459" t="s">
        <v>124</v>
      </c>
      <c r="O232" s="460">
        <v>0</v>
      </c>
      <c r="P232" s="460">
        <f>O232*H232</f>
        <v>0</v>
      </c>
      <c r="Q232" s="460">
        <v>0</v>
      </c>
      <c r="R232" s="460">
        <f>Q232*H232</f>
        <v>0</v>
      </c>
      <c r="S232" s="460">
        <v>0</v>
      </c>
      <c r="T232" s="461">
        <f>S232*H232</f>
        <v>0</v>
      </c>
      <c r="AR232" s="17" t="s">
        <v>1305</v>
      </c>
      <c r="AT232" s="17" t="s">
        <v>197</v>
      </c>
      <c r="AU232" s="17" t="s">
        <v>158</v>
      </c>
      <c r="AY232" s="17" t="s">
        <v>194</v>
      </c>
      <c r="BE232" s="146">
        <f>IF(N232="základní",J232,0)</f>
        <v>0</v>
      </c>
      <c r="BF232" s="146">
        <f>IF(N232="snížená",J232,0)</f>
        <v>0</v>
      </c>
      <c r="BG232" s="146">
        <f>IF(N232="zákl. přenesená",J232,0)</f>
        <v>0</v>
      </c>
      <c r="BH232" s="146">
        <f>IF(N232="sníž. přenesená",J232,0)</f>
        <v>0</v>
      </c>
      <c r="BI232" s="146">
        <f>IF(N232="nulová",J232,0)</f>
        <v>0</v>
      </c>
      <c r="BJ232" s="17" t="s">
        <v>202</v>
      </c>
      <c r="BK232" s="146">
        <f>ROUND(I232*H232,2)</f>
        <v>0</v>
      </c>
      <c r="BL232" s="17" t="s">
        <v>1305</v>
      </c>
      <c r="BM232" s="17" t="s">
        <v>1071</v>
      </c>
    </row>
    <row r="233" spans="2:51" s="463" customFormat="1" ht="13.5">
      <c r="B233" s="462"/>
      <c r="D233" s="464" t="s">
        <v>209</v>
      </c>
      <c r="E233" s="465" t="s">
        <v>90</v>
      </c>
      <c r="F233" s="466" t="s">
        <v>158</v>
      </c>
      <c r="H233" s="467">
        <v>1</v>
      </c>
      <c r="L233" s="462"/>
      <c r="M233" s="468"/>
      <c r="N233" s="469"/>
      <c r="O233" s="469"/>
      <c r="P233" s="469"/>
      <c r="Q233" s="469"/>
      <c r="R233" s="469"/>
      <c r="S233" s="469"/>
      <c r="T233" s="470"/>
      <c r="AT233" s="465" t="s">
        <v>209</v>
      </c>
      <c r="AU233" s="465" t="s">
        <v>158</v>
      </c>
      <c r="AV233" s="463" t="s">
        <v>202</v>
      </c>
      <c r="AW233" s="463" t="s">
        <v>115</v>
      </c>
      <c r="AX233" s="463" t="s">
        <v>158</v>
      </c>
      <c r="AY233" s="465" t="s">
        <v>194</v>
      </c>
    </row>
    <row r="234" spans="2:63" s="438" customFormat="1" ht="36.75" customHeight="1">
      <c r="B234" s="437"/>
      <c r="D234" s="448" t="s">
        <v>151</v>
      </c>
      <c r="E234" s="506" t="s">
        <v>941</v>
      </c>
      <c r="F234" s="506" t="s">
        <v>942</v>
      </c>
      <c r="J234" s="507">
        <f>BK234</f>
        <v>0</v>
      </c>
      <c r="L234" s="437"/>
      <c r="M234" s="442"/>
      <c r="N234" s="443"/>
      <c r="O234" s="443"/>
      <c r="P234" s="444">
        <f>SUM(P235:P238)</f>
        <v>0</v>
      </c>
      <c r="Q234" s="443"/>
      <c r="R234" s="444">
        <f>SUM(R235:R238)</f>
        <v>0</v>
      </c>
      <c r="S234" s="443"/>
      <c r="T234" s="445">
        <f>SUM(T235:T238)</f>
        <v>0</v>
      </c>
      <c r="AR234" s="439" t="s">
        <v>221</v>
      </c>
      <c r="AT234" s="446" t="s">
        <v>151</v>
      </c>
      <c r="AU234" s="446" t="s">
        <v>152</v>
      </c>
      <c r="AY234" s="439" t="s">
        <v>194</v>
      </c>
      <c r="BK234" s="447">
        <f>SUM(BK235:BK238)</f>
        <v>0</v>
      </c>
    </row>
    <row r="235" spans="2:65" s="1" customFormat="1" ht="28.5" customHeight="1">
      <c r="B235" s="451"/>
      <c r="C235" s="452" t="s">
        <v>1311</v>
      </c>
      <c r="D235" s="452" t="s">
        <v>197</v>
      </c>
      <c r="E235" s="453" t="s">
        <v>1312</v>
      </c>
      <c r="F235" s="454" t="s">
        <v>1313</v>
      </c>
      <c r="G235" s="455" t="s">
        <v>910</v>
      </c>
      <c r="H235" s="456">
        <v>1</v>
      </c>
      <c r="I235" s="457"/>
      <c r="J235" s="457">
        <f>ROUND(I235*H235,2)</f>
        <v>0</v>
      </c>
      <c r="K235" s="454" t="s">
        <v>90</v>
      </c>
      <c r="L235" s="382"/>
      <c r="M235" s="458" t="s">
        <v>90</v>
      </c>
      <c r="N235" s="459" t="s">
        <v>124</v>
      </c>
      <c r="O235" s="460">
        <v>0</v>
      </c>
      <c r="P235" s="460">
        <f>O235*H235</f>
        <v>0</v>
      </c>
      <c r="Q235" s="460">
        <v>0</v>
      </c>
      <c r="R235" s="460">
        <f>Q235*H235</f>
        <v>0</v>
      </c>
      <c r="S235" s="460">
        <v>0</v>
      </c>
      <c r="T235" s="461">
        <f>S235*H235</f>
        <v>0</v>
      </c>
      <c r="AR235" s="17" t="s">
        <v>1314</v>
      </c>
      <c r="AT235" s="17" t="s">
        <v>197</v>
      </c>
      <c r="AU235" s="17" t="s">
        <v>158</v>
      </c>
      <c r="AY235" s="17" t="s">
        <v>194</v>
      </c>
      <c r="BE235" s="146">
        <f>IF(N235="základní",J235,0)</f>
        <v>0</v>
      </c>
      <c r="BF235" s="146">
        <f>IF(N235="snížená",J235,0)</f>
        <v>0</v>
      </c>
      <c r="BG235" s="146">
        <f>IF(N235="zákl. přenesená",J235,0)</f>
        <v>0</v>
      </c>
      <c r="BH235" s="146">
        <f>IF(N235="sníž. přenesená",J235,0)</f>
        <v>0</v>
      </c>
      <c r="BI235" s="146">
        <f>IF(N235="nulová",J235,0)</f>
        <v>0</v>
      </c>
      <c r="BJ235" s="17" t="s">
        <v>202</v>
      </c>
      <c r="BK235" s="146">
        <f>ROUND(I235*H235,2)</f>
        <v>0</v>
      </c>
      <c r="BL235" s="17" t="s">
        <v>1314</v>
      </c>
      <c r="BM235" s="17" t="s">
        <v>1315</v>
      </c>
    </row>
    <row r="236" spans="2:51" s="463" customFormat="1" ht="13.5">
      <c r="B236" s="462"/>
      <c r="D236" s="473" t="s">
        <v>209</v>
      </c>
      <c r="E236" s="481" t="s">
        <v>90</v>
      </c>
      <c r="F236" s="482" t="s">
        <v>158</v>
      </c>
      <c r="H236" s="483">
        <v>1</v>
      </c>
      <c r="L236" s="462"/>
      <c r="M236" s="468"/>
      <c r="N236" s="469"/>
      <c r="O236" s="469"/>
      <c r="P236" s="469"/>
      <c r="Q236" s="469"/>
      <c r="R236" s="469"/>
      <c r="S236" s="469"/>
      <c r="T236" s="470"/>
      <c r="AT236" s="465" t="s">
        <v>209</v>
      </c>
      <c r="AU236" s="465" t="s">
        <v>158</v>
      </c>
      <c r="AV236" s="463" t="s">
        <v>202</v>
      </c>
      <c r="AW236" s="463" t="s">
        <v>115</v>
      </c>
      <c r="AX236" s="463" t="s">
        <v>158</v>
      </c>
      <c r="AY236" s="465" t="s">
        <v>194</v>
      </c>
    </row>
    <row r="237" spans="2:65" s="1" customFormat="1" ht="20.25" customHeight="1">
      <c r="B237" s="451"/>
      <c r="C237" s="452" t="s">
        <v>1316</v>
      </c>
      <c r="D237" s="452" t="s">
        <v>197</v>
      </c>
      <c r="E237" s="453" t="s">
        <v>1317</v>
      </c>
      <c r="F237" s="454" t="s">
        <v>1318</v>
      </c>
      <c r="G237" s="455" t="s">
        <v>910</v>
      </c>
      <c r="H237" s="456">
        <v>1</v>
      </c>
      <c r="I237" s="457"/>
      <c r="J237" s="457">
        <f>ROUND(I237*H237,2)</f>
        <v>0</v>
      </c>
      <c r="K237" s="454" t="s">
        <v>90</v>
      </c>
      <c r="L237" s="382"/>
      <c r="M237" s="458" t="s">
        <v>90</v>
      </c>
      <c r="N237" s="459" t="s">
        <v>124</v>
      </c>
      <c r="O237" s="460">
        <v>0</v>
      </c>
      <c r="P237" s="460">
        <f>O237*H237</f>
        <v>0</v>
      </c>
      <c r="Q237" s="460">
        <v>0</v>
      </c>
      <c r="R237" s="460">
        <f>Q237*H237</f>
        <v>0</v>
      </c>
      <c r="S237" s="460">
        <v>0</v>
      </c>
      <c r="T237" s="461">
        <f>S237*H237</f>
        <v>0</v>
      </c>
      <c r="AR237" s="17" t="s">
        <v>1314</v>
      </c>
      <c r="AT237" s="17" t="s">
        <v>197</v>
      </c>
      <c r="AU237" s="17" t="s">
        <v>158</v>
      </c>
      <c r="AY237" s="17" t="s">
        <v>194</v>
      </c>
      <c r="BE237" s="146">
        <f>IF(N237="základní",J237,0)</f>
        <v>0</v>
      </c>
      <c r="BF237" s="146">
        <f>IF(N237="snížená",J237,0)</f>
        <v>0</v>
      </c>
      <c r="BG237" s="146">
        <f>IF(N237="zákl. přenesená",J237,0)</f>
        <v>0</v>
      </c>
      <c r="BH237" s="146">
        <f>IF(N237="sníž. přenesená",J237,0)</f>
        <v>0</v>
      </c>
      <c r="BI237" s="146">
        <f>IF(N237="nulová",J237,0)</f>
        <v>0</v>
      </c>
      <c r="BJ237" s="17" t="s">
        <v>202</v>
      </c>
      <c r="BK237" s="146">
        <f>ROUND(I237*H237,2)</f>
        <v>0</v>
      </c>
      <c r="BL237" s="17" t="s">
        <v>1314</v>
      </c>
      <c r="BM237" s="17" t="s">
        <v>1319</v>
      </c>
    </row>
    <row r="238" spans="2:51" s="463" customFormat="1" ht="13.5">
      <c r="B238" s="462"/>
      <c r="D238" s="464" t="s">
        <v>209</v>
      </c>
      <c r="E238" s="465" t="s">
        <v>90</v>
      </c>
      <c r="F238" s="466" t="s">
        <v>158</v>
      </c>
      <c r="H238" s="467">
        <v>1</v>
      </c>
      <c r="L238" s="462"/>
      <c r="M238" s="508"/>
      <c r="N238" s="509"/>
      <c r="O238" s="509"/>
      <c r="P238" s="509"/>
      <c r="Q238" s="509"/>
      <c r="R238" s="509"/>
      <c r="S238" s="509"/>
      <c r="T238" s="510"/>
      <c r="AT238" s="465" t="s">
        <v>209</v>
      </c>
      <c r="AU238" s="465" t="s">
        <v>158</v>
      </c>
      <c r="AV238" s="463" t="s">
        <v>202</v>
      </c>
      <c r="AW238" s="463" t="s">
        <v>115</v>
      </c>
      <c r="AX238" s="463" t="s">
        <v>158</v>
      </c>
      <c r="AY238" s="465" t="s">
        <v>194</v>
      </c>
    </row>
    <row r="239" spans="2:12" s="1" customFormat="1" ht="6.75" customHeight="1">
      <c r="B239" s="399"/>
      <c r="C239" s="400"/>
      <c r="D239" s="400"/>
      <c r="E239" s="400"/>
      <c r="F239" s="400"/>
      <c r="G239" s="400"/>
      <c r="H239" s="400"/>
      <c r="I239" s="400"/>
      <c r="J239" s="400"/>
      <c r="K239" s="400"/>
      <c r="L239" s="382"/>
    </row>
    <row r="240" ht="13.5">
      <c r="AT240" s="175"/>
    </row>
  </sheetData>
  <sheetProtection/>
  <autoFilter ref="C89:K89"/>
  <mergeCells count="9">
    <mergeCell ref="E47:H47"/>
    <mergeCell ref="E80:H80"/>
    <mergeCell ref="E82:H82"/>
    <mergeCell ref="G1:H1"/>
    <mergeCell ref="L2:V2"/>
    <mergeCell ref="E7:H7"/>
    <mergeCell ref="E9:H9"/>
    <mergeCell ref="E24:H24"/>
    <mergeCell ref="E45:H45"/>
  </mergeCells>
  <hyperlinks>
    <hyperlink ref="F1:G1" location="C2" tooltip="Krycí list soupisu" display="1) Krycí list soupisu"/>
    <hyperlink ref="G1:H1" location="C54" tooltip="Rekapitulace" display="2) Rekapitulace"/>
    <hyperlink ref="J1" location="C89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zoomScalePageLayoutView="0" workbookViewId="0" topLeftCell="A97">
      <selection activeCell="A1" sqref="A1"/>
    </sheetView>
  </sheetViews>
  <sheetFormatPr defaultColWidth="9.33203125" defaultRowHeight="13.5"/>
  <cols>
    <col min="1" max="1" width="8.33203125" style="202" customWidth="1"/>
    <col min="2" max="2" width="1.66796875" style="202" customWidth="1"/>
    <col min="3" max="4" width="5" style="202" customWidth="1"/>
    <col min="5" max="5" width="11.66015625" style="202" customWidth="1"/>
    <col min="6" max="6" width="9.16015625" style="202" customWidth="1"/>
    <col min="7" max="7" width="5" style="202" customWidth="1"/>
    <col min="8" max="8" width="77.83203125" style="202" customWidth="1"/>
    <col min="9" max="10" width="20" style="202" customWidth="1"/>
    <col min="11" max="11" width="1.66796875" style="202" customWidth="1"/>
    <col min="12" max="16384" width="9.33203125" style="202" customWidth="1"/>
  </cols>
  <sheetData>
    <row r="1" ht="37.5" customHeight="1"/>
    <row r="2" spans="2:11" ht="7.5" customHeight="1">
      <c r="B2" s="203"/>
      <c r="C2" s="204"/>
      <c r="D2" s="204"/>
      <c r="E2" s="204"/>
      <c r="F2" s="204"/>
      <c r="G2" s="204"/>
      <c r="H2" s="204"/>
      <c r="I2" s="204"/>
      <c r="J2" s="204"/>
      <c r="K2" s="205"/>
    </row>
    <row r="3" spans="2:11" s="208" customFormat="1" ht="45" customHeight="1">
      <c r="B3" s="206"/>
      <c r="C3" s="590" t="s">
        <v>957</v>
      </c>
      <c r="D3" s="590"/>
      <c r="E3" s="590"/>
      <c r="F3" s="590"/>
      <c r="G3" s="590"/>
      <c r="H3" s="590"/>
      <c r="I3" s="590"/>
      <c r="J3" s="590"/>
      <c r="K3" s="207"/>
    </row>
    <row r="4" spans="2:11" ht="25.5" customHeight="1">
      <c r="B4" s="209"/>
      <c r="C4" s="594" t="s">
        <v>958</v>
      </c>
      <c r="D4" s="594"/>
      <c r="E4" s="594"/>
      <c r="F4" s="594"/>
      <c r="G4" s="594"/>
      <c r="H4" s="594"/>
      <c r="I4" s="594"/>
      <c r="J4" s="594"/>
      <c r="K4" s="210"/>
    </row>
    <row r="5" spans="2:11" ht="5.25" customHeight="1">
      <c r="B5" s="209"/>
      <c r="C5" s="211"/>
      <c r="D5" s="211"/>
      <c r="E5" s="211"/>
      <c r="F5" s="211"/>
      <c r="G5" s="211"/>
      <c r="H5" s="211"/>
      <c r="I5" s="211"/>
      <c r="J5" s="211"/>
      <c r="K5" s="210"/>
    </row>
    <row r="6" spans="2:11" ht="15" customHeight="1">
      <c r="B6" s="209"/>
      <c r="C6" s="593" t="s">
        <v>959</v>
      </c>
      <c r="D6" s="593"/>
      <c r="E6" s="593"/>
      <c r="F6" s="593"/>
      <c r="G6" s="593"/>
      <c r="H6" s="593"/>
      <c r="I6" s="593"/>
      <c r="J6" s="593"/>
      <c r="K6" s="210"/>
    </row>
    <row r="7" spans="2:11" ht="15" customHeight="1">
      <c r="B7" s="212"/>
      <c r="C7" s="593" t="s">
        <v>960</v>
      </c>
      <c r="D7" s="593"/>
      <c r="E7" s="593"/>
      <c r="F7" s="593"/>
      <c r="G7" s="593"/>
      <c r="H7" s="593"/>
      <c r="I7" s="593"/>
      <c r="J7" s="593"/>
      <c r="K7" s="210"/>
    </row>
    <row r="8" spans="2:11" ht="12.75" customHeight="1">
      <c r="B8" s="212"/>
      <c r="C8" s="120"/>
      <c r="D8" s="120"/>
      <c r="E8" s="120"/>
      <c r="F8" s="120"/>
      <c r="G8" s="120"/>
      <c r="H8" s="120"/>
      <c r="I8" s="120"/>
      <c r="J8" s="120"/>
      <c r="K8" s="210"/>
    </row>
    <row r="9" spans="2:11" ht="15" customHeight="1">
      <c r="B9" s="212"/>
      <c r="C9" s="593" t="s">
        <v>964</v>
      </c>
      <c r="D9" s="593"/>
      <c r="E9" s="593"/>
      <c r="F9" s="593"/>
      <c r="G9" s="593"/>
      <c r="H9" s="593"/>
      <c r="I9" s="593"/>
      <c r="J9" s="593"/>
      <c r="K9" s="210"/>
    </row>
    <row r="10" spans="2:11" ht="15" customHeight="1">
      <c r="B10" s="212"/>
      <c r="C10" s="120"/>
      <c r="D10" s="593" t="s">
        <v>965</v>
      </c>
      <c r="E10" s="593"/>
      <c r="F10" s="593"/>
      <c r="G10" s="593"/>
      <c r="H10" s="593"/>
      <c r="I10" s="593"/>
      <c r="J10" s="593"/>
      <c r="K10" s="210"/>
    </row>
    <row r="11" spans="2:11" ht="15" customHeight="1">
      <c r="B11" s="212"/>
      <c r="C11" s="213"/>
      <c r="D11" s="593" t="s">
        <v>966</v>
      </c>
      <c r="E11" s="593"/>
      <c r="F11" s="593"/>
      <c r="G11" s="593"/>
      <c r="H11" s="593"/>
      <c r="I11" s="593"/>
      <c r="J11" s="593"/>
      <c r="K11" s="210"/>
    </row>
    <row r="12" spans="2:11" ht="12.75" customHeight="1">
      <c r="B12" s="212"/>
      <c r="C12" s="213"/>
      <c r="D12" s="213"/>
      <c r="E12" s="213"/>
      <c r="F12" s="213"/>
      <c r="G12" s="213"/>
      <c r="H12" s="213"/>
      <c r="I12" s="213"/>
      <c r="J12" s="213"/>
      <c r="K12" s="210"/>
    </row>
    <row r="13" spans="2:11" ht="15" customHeight="1">
      <c r="B13" s="212"/>
      <c r="C13" s="213"/>
      <c r="D13" s="593" t="s">
        <v>967</v>
      </c>
      <c r="E13" s="593"/>
      <c r="F13" s="593"/>
      <c r="G13" s="593"/>
      <c r="H13" s="593"/>
      <c r="I13" s="593"/>
      <c r="J13" s="593"/>
      <c r="K13" s="210"/>
    </row>
    <row r="14" spans="2:11" ht="15" customHeight="1">
      <c r="B14" s="212"/>
      <c r="C14" s="213"/>
      <c r="D14" s="593" t="s">
        <v>968</v>
      </c>
      <c r="E14" s="593"/>
      <c r="F14" s="593"/>
      <c r="G14" s="593"/>
      <c r="H14" s="593"/>
      <c r="I14" s="593"/>
      <c r="J14" s="593"/>
      <c r="K14" s="210"/>
    </row>
    <row r="15" spans="2:11" ht="15" customHeight="1">
      <c r="B15" s="212"/>
      <c r="C15" s="213"/>
      <c r="D15" s="593" t="s">
        <v>969</v>
      </c>
      <c r="E15" s="593"/>
      <c r="F15" s="593"/>
      <c r="G15" s="593"/>
      <c r="H15" s="593"/>
      <c r="I15" s="593"/>
      <c r="J15" s="593"/>
      <c r="K15" s="210"/>
    </row>
    <row r="16" spans="2:11" ht="15" customHeight="1">
      <c r="B16" s="212"/>
      <c r="C16" s="213"/>
      <c r="D16" s="213"/>
      <c r="E16" s="214" t="s">
        <v>161</v>
      </c>
      <c r="F16" s="593" t="s">
        <v>970</v>
      </c>
      <c r="G16" s="593"/>
      <c r="H16" s="593"/>
      <c r="I16" s="593"/>
      <c r="J16" s="593"/>
      <c r="K16" s="210"/>
    </row>
    <row r="17" spans="2:11" ht="15" customHeight="1">
      <c r="B17" s="212"/>
      <c r="C17" s="213"/>
      <c r="D17" s="213"/>
      <c r="E17" s="214" t="s">
        <v>971</v>
      </c>
      <c r="F17" s="593" t="s">
        <v>972</v>
      </c>
      <c r="G17" s="593"/>
      <c r="H17" s="593"/>
      <c r="I17" s="593"/>
      <c r="J17" s="593"/>
      <c r="K17" s="210"/>
    </row>
    <row r="18" spans="2:11" ht="15" customHeight="1">
      <c r="B18" s="212"/>
      <c r="C18" s="213"/>
      <c r="D18" s="213"/>
      <c r="E18" s="214" t="s">
        <v>973</v>
      </c>
      <c r="F18" s="593" t="s">
        <v>974</v>
      </c>
      <c r="G18" s="593"/>
      <c r="H18" s="593"/>
      <c r="I18" s="593"/>
      <c r="J18" s="593"/>
      <c r="K18" s="210"/>
    </row>
    <row r="19" spans="2:11" ht="15" customHeight="1">
      <c r="B19" s="212"/>
      <c r="C19" s="213"/>
      <c r="D19" s="213"/>
      <c r="E19" s="214" t="s">
        <v>156</v>
      </c>
      <c r="F19" s="593" t="s">
        <v>157</v>
      </c>
      <c r="G19" s="593"/>
      <c r="H19" s="593"/>
      <c r="I19" s="593"/>
      <c r="J19" s="593"/>
      <c r="K19" s="210"/>
    </row>
    <row r="20" spans="2:11" ht="15" customHeight="1">
      <c r="B20" s="212"/>
      <c r="C20" s="213"/>
      <c r="D20" s="213"/>
      <c r="E20" s="214" t="s">
        <v>975</v>
      </c>
      <c r="F20" s="593" t="s">
        <v>907</v>
      </c>
      <c r="G20" s="593"/>
      <c r="H20" s="593"/>
      <c r="I20" s="593"/>
      <c r="J20" s="593"/>
      <c r="K20" s="210"/>
    </row>
    <row r="21" spans="2:11" ht="15" customHeight="1">
      <c r="B21" s="212"/>
      <c r="C21" s="213"/>
      <c r="D21" s="213"/>
      <c r="E21" s="214" t="s">
        <v>976</v>
      </c>
      <c r="F21" s="593" t="s">
        <v>977</v>
      </c>
      <c r="G21" s="593"/>
      <c r="H21" s="593"/>
      <c r="I21" s="593"/>
      <c r="J21" s="593"/>
      <c r="K21" s="210"/>
    </row>
    <row r="22" spans="2:11" ht="12.75" customHeight="1">
      <c r="B22" s="212"/>
      <c r="C22" s="213"/>
      <c r="D22" s="213"/>
      <c r="E22" s="213"/>
      <c r="F22" s="213"/>
      <c r="G22" s="213"/>
      <c r="H22" s="213"/>
      <c r="I22" s="213"/>
      <c r="J22" s="213"/>
      <c r="K22" s="210"/>
    </row>
    <row r="23" spans="2:11" ht="15" customHeight="1">
      <c r="B23" s="212"/>
      <c r="C23" s="593" t="s">
        <v>978</v>
      </c>
      <c r="D23" s="593"/>
      <c r="E23" s="593"/>
      <c r="F23" s="593"/>
      <c r="G23" s="593"/>
      <c r="H23" s="593"/>
      <c r="I23" s="593"/>
      <c r="J23" s="593"/>
      <c r="K23" s="210"/>
    </row>
    <row r="24" spans="2:11" ht="15" customHeight="1">
      <c r="B24" s="212"/>
      <c r="C24" s="593" t="s">
        <v>979</v>
      </c>
      <c r="D24" s="593"/>
      <c r="E24" s="593"/>
      <c r="F24" s="593"/>
      <c r="G24" s="593"/>
      <c r="H24" s="593"/>
      <c r="I24" s="593"/>
      <c r="J24" s="593"/>
      <c r="K24" s="210"/>
    </row>
    <row r="25" spans="2:11" ht="15" customHeight="1">
      <c r="B25" s="212"/>
      <c r="C25" s="120"/>
      <c r="D25" s="593" t="s">
        <v>980</v>
      </c>
      <c r="E25" s="593"/>
      <c r="F25" s="593"/>
      <c r="G25" s="593"/>
      <c r="H25" s="593"/>
      <c r="I25" s="593"/>
      <c r="J25" s="593"/>
      <c r="K25" s="210"/>
    </row>
    <row r="26" spans="2:11" ht="15" customHeight="1">
      <c r="B26" s="212"/>
      <c r="C26" s="213"/>
      <c r="D26" s="593" t="s">
        <v>981</v>
      </c>
      <c r="E26" s="593"/>
      <c r="F26" s="593"/>
      <c r="G26" s="593"/>
      <c r="H26" s="593"/>
      <c r="I26" s="593"/>
      <c r="J26" s="593"/>
      <c r="K26" s="210"/>
    </row>
    <row r="27" spans="2:11" ht="12.75" customHeight="1">
      <c r="B27" s="212"/>
      <c r="C27" s="213"/>
      <c r="D27" s="213"/>
      <c r="E27" s="213"/>
      <c r="F27" s="213"/>
      <c r="G27" s="213"/>
      <c r="H27" s="213"/>
      <c r="I27" s="213"/>
      <c r="J27" s="213"/>
      <c r="K27" s="210"/>
    </row>
    <row r="28" spans="2:11" ht="15" customHeight="1">
      <c r="B28" s="212"/>
      <c r="C28" s="213"/>
      <c r="D28" s="593" t="s">
        <v>982</v>
      </c>
      <c r="E28" s="593"/>
      <c r="F28" s="593"/>
      <c r="G28" s="593"/>
      <c r="H28" s="593"/>
      <c r="I28" s="593"/>
      <c r="J28" s="593"/>
      <c r="K28" s="210"/>
    </row>
    <row r="29" spans="2:11" ht="15" customHeight="1">
      <c r="B29" s="212"/>
      <c r="C29" s="213"/>
      <c r="D29" s="593" t="s">
        <v>983</v>
      </c>
      <c r="E29" s="593"/>
      <c r="F29" s="593"/>
      <c r="G29" s="593"/>
      <c r="H29" s="593"/>
      <c r="I29" s="593"/>
      <c r="J29" s="593"/>
      <c r="K29" s="210"/>
    </row>
    <row r="30" spans="2:11" ht="12.75" customHeight="1">
      <c r="B30" s="212"/>
      <c r="C30" s="213"/>
      <c r="D30" s="213"/>
      <c r="E30" s="213"/>
      <c r="F30" s="213"/>
      <c r="G30" s="213"/>
      <c r="H30" s="213"/>
      <c r="I30" s="213"/>
      <c r="J30" s="213"/>
      <c r="K30" s="210"/>
    </row>
    <row r="31" spans="2:11" ht="15" customHeight="1">
      <c r="B31" s="212"/>
      <c r="C31" s="213"/>
      <c r="D31" s="593" t="s">
        <v>984</v>
      </c>
      <c r="E31" s="593"/>
      <c r="F31" s="593"/>
      <c r="G31" s="593"/>
      <c r="H31" s="593"/>
      <c r="I31" s="593"/>
      <c r="J31" s="593"/>
      <c r="K31" s="210"/>
    </row>
    <row r="32" spans="2:11" ht="15" customHeight="1">
      <c r="B32" s="212"/>
      <c r="C32" s="213"/>
      <c r="D32" s="593" t="s">
        <v>985</v>
      </c>
      <c r="E32" s="593"/>
      <c r="F32" s="593"/>
      <c r="G32" s="593"/>
      <c r="H32" s="593"/>
      <c r="I32" s="593"/>
      <c r="J32" s="593"/>
      <c r="K32" s="210"/>
    </row>
    <row r="33" spans="2:11" ht="15" customHeight="1">
      <c r="B33" s="212"/>
      <c r="C33" s="213"/>
      <c r="D33" s="593" t="s">
        <v>986</v>
      </c>
      <c r="E33" s="593"/>
      <c r="F33" s="593"/>
      <c r="G33" s="593"/>
      <c r="H33" s="593"/>
      <c r="I33" s="593"/>
      <c r="J33" s="593"/>
      <c r="K33" s="210"/>
    </row>
    <row r="34" spans="2:11" ht="15" customHeight="1">
      <c r="B34" s="212"/>
      <c r="C34" s="213"/>
      <c r="D34" s="120"/>
      <c r="E34" s="215" t="s">
        <v>179</v>
      </c>
      <c r="F34" s="120"/>
      <c r="G34" s="593" t="s">
        <v>987</v>
      </c>
      <c r="H34" s="593"/>
      <c r="I34" s="593"/>
      <c r="J34" s="593"/>
      <c r="K34" s="210"/>
    </row>
    <row r="35" spans="2:11" ht="30.75" customHeight="1">
      <c r="B35" s="212"/>
      <c r="C35" s="213"/>
      <c r="D35" s="120"/>
      <c r="E35" s="215" t="s">
        <v>988</v>
      </c>
      <c r="F35" s="120"/>
      <c r="G35" s="593" t="s">
        <v>989</v>
      </c>
      <c r="H35" s="593"/>
      <c r="I35" s="593"/>
      <c r="J35" s="593"/>
      <c r="K35" s="210"/>
    </row>
    <row r="36" spans="2:11" ht="15" customHeight="1">
      <c r="B36" s="212"/>
      <c r="C36" s="213"/>
      <c r="D36" s="120"/>
      <c r="E36" s="215" t="s">
        <v>133</v>
      </c>
      <c r="F36" s="120"/>
      <c r="G36" s="593" t="s">
        <v>990</v>
      </c>
      <c r="H36" s="593"/>
      <c r="I36" s="593"/>
      <c r="J36" s="593"/>
      <c r="K36" s="210"/>
    </row>
    <row r="37" spans="2:11" ht="15" customHeight="1">
      <c r="B37" s="212"/>
      <c r="C37" s="213"/>
      <c r="D37" s="120"/>
      <c r="E37" s="215" t="s">
        <v>180</v>
      </c>
      <c r="F37" s="120"/>
      <c r="G37" s="593" t="s">
        <v>991</v>
      </c>
      <c r="H37" s="593"/>
      <c r="I37" s="593"/>
      <c r="J37" s="593"/>
      <c r="K37" s="210"/>
    </row>
    <row r="38" spans="2:11" ht="15" customHeight="1">
      <c r="B38" s="212"/>
      <c r="C38" s="213"/>
      <c r="D38" s="120"/>
      <c r="E38" s="215" t="s">
        <v>181</v>
      </c>
      <c r="F38" s="120"/>
      <c r="G38" s="593" t="s">
        <v>992</v>
      </c>
      <c r="H38" s="593"/>
      <c r="I38" s="593"/>
      <c r="J38" s="593"/>
      <c r="K38" s="210"/>
    </row>
    <row r="39" spans="2:11" ht="15" customHeight="1">
      <c r="B39" s="212"/>
      <c r="C39" s="213"/>
      <c r="D39" s="120"/>
      <c r="E39" s="215" t="s">
        <v>182</v>
      </c>
      <c r="F39" s="120"/>
      <c r="G39" s="593" t="s">
        <v>993</v>
      </c>
      <c r="H39" s="593"/>
      <c r="I39" s="593"/>
      <c r="J39" s="593"/>
      <c r="K39" s="210"/>
    </row>
    <row r="40" spans="2:11" ht="15" customHeight="1">
      <c r="B40" s="212"/>
      <c r="C40" s="213"/>
      <c r="D40" s="120"/>
      <c r="E40" s="215" t="s">
        <v>994</v>
      </c>
      <c r="F40" s="120"/>
      <c r="G40" s="593" t="s">
        <v>995</v>
      </c>
      <c r="H40" s="593"/>
      <c r="I40" s="593"/>
      <c r="J40" s="593"/>
      <c r="K40" s="210"/>
    </row>
    <row r="41" spans="2:11" ht="15" customHeight="1">
      <c r="B41" s="212"/>
      <c r="C41" s="213"/>
      <c r="D41" s="120"/>
      <c r="E41" s="215"/>
      <c r="F41" s="120"/>
      <c r="G41" s="593" t="s">
        <v>996</v>
      </c>
      <c r="H41" s="593"/>
      <c r="I41" s="593"/>
      <c r="J41" s="593"/>
      <c r="K41" s="210"/>
    </row>
    <row r="42" spans="2:11" ht="15" customHeight="1">
      <c r="B42" s="212"/>
      <c r="C42" s="213"/>
      <c r="D42" s="120"/>
      <c r="E42" s="215" t="s">
        <v>997</v>
      </c>
      <c r="F42" s="120"/>
      <c r="G42" s="593" t="s">
        <v>998</v>
      </c>
      <c r="H42" s="593"/>
      <c r="I42" s="593"/>
      <c r="J42" s="593"/>
      <c r="K42" s="210"/>
    </row>
    <row r="43" spans="2:11" ht="15" customHeight="1">
      <c r="B43" s="212"/>
      <c r="C43" s="213"/>
      <c r="D43" s="120"/>
      <c r="E43" s="215" t="s">
        <v>184</v>
      </c>
      <c r="F43" s="120"/>
      <c r="G43" s="593" t="s">
        <v>999</v>
      </c>
      <c r="H43" s="593"/>
      <c r="I43" s="593"/>
      <c r="J43" s="593"/>
      <c r="K43" s="210"/>
    </row>
    <row r="44" spans="2:11" ht="12.75" customHeight="1">
      <c r="B44" s="212"/>
      <c r="C44" s="213"/>
      <c r="D44" s="120"/>
      <c r="E44" s="120"/>
      <c r="F44" s="120"/>
      <c r="G44" s="120"/>
      <c r="H44" s="120"/>
      <c r="I44" s="120"/>
      <c r="J44" s="120"/>
      <c r="K44" s="210"/>
    </row>
    <row r="45" spans="2:11" ht="15" customHeight="1">
      <c r="B45" s="212"/>
      <c r="C45" s="213"/>
      <c r="D45" s="593" t="s">
        <v>1000</v>
      </c>
      <c r="E45" s="593"/>
      <c r="F45" s="593"/>
      <c r="G45" s="593"/>
      <c r="H45" s="593"/>
      <c r="I45" s="593"/>
      <c r="J45" s="593"/>
      <c r="K45" s="210"/>
    </row>
    <row r="46" spans="2:11" ht="15" customHeight="1">
      <c r="B46" s="212"/>
      <c r="C46" s="213"/>
      <c r="D46" s="213"/>
      <c r="E46" s="593" t="s">
        <v>1001</v>
      </c>
      <c r="F46" s="593"/>
      <c r="G46" s="593"/>
      <c r="H46" s="593"/>
      <c r="I46" s="593"/>
      <c r="J46" s="593"/>
      <c r="K46" s="210"/>
    </row>
    <row r="47" spans="2:11" ht="15" customHeight="1">
      <c r="B47" s="212"/>
      <c r="C47" s="213"/>
      <c r="D47" s="213"/>
      <c r="E47" s="593" t="s">
        <v>1002</v>
      </c>
      <c r="F47" s="593"/>
      <c r="G47" s="593"/>
      <c r="H47" s="593"/>
      <c r="I47" s="593"/>
      <c r="J47" s="593"/>
      <c r="K47" s="210"/>
    </row>
    <row r="48" spans="2:11" ht="15" customHeight="1">
      <c r="B48" s="212"/>
      <c r="C48" s="213"/>
      <c r="D48" s="213"/>
      <c r="E48" s="593" t="s">
        <v>1003</v>
      </c>
      <c r="F48" s="593"/>
      <c r="G48" s="593"/>
      <c r="H48" s="593"/>
      <c r="I48" s="593"/>
      <c r="J48" s="593"/>
      <c r="K48" s="210"/>
    </row>
    <row r="49" spans="2:11" ht="15" customHeight="1">
      <c r="B49" s="212"/>
      <c r="C49" s="213"/>
      <c r="D49" s="593" t="s">
        <v>1004</v>
      </c>
      <c r="E49" s="593"/>
      <c r="F49" s="593"/>
      <c r="G49" s="593"/>
      <c r="H49" s="593"/>
      <c r="I49" s="593"/>
      <c r="J49" s="593"/>
      <c r="K49" s="210"/>
    </row>
    <row r="50" spans="2:11" ht="25.5" customHeight="1">
      <c r="B50" s="209"/>
      <c r="C50" s="594" t="s">
        <v>1005</v>
      </c>
      <c r="D50" s="594"/>
      <c r="E50" s="594"/>
      <c r="F50" s="594"/>
      <c r="G50" s="594"/>
      <c r="H50" s="594"/>
      <c r="I50" s="594"/>
      <c r="J50" s="594"/>
      <c r="K50" s="210"/>
    </row>
    <row r="51" spans="2:11" ht="5.25" customHeight="1">
      <c r="B51" s="209"/>
      <c r="C51" s="211"/>
      <c r="D51" s="211"/>
      <c r="E51" s="211"/>
      <c r="F51" s="211"/>
      <c r="G51" s="211"/>
      <c r="H51" s="211"/>
      <c r="I51" s="211"/>
      <c r="J51" s="211"/>
      <c r="K51" s="210"/>
    </row>
    <row r="52" spans="2:11" ht="15" customHeight="1">
      <c r="B52" s="209"/>
      <c r="C52" s="593" t="s">
        <v>1006</v>
      </c>
      <c r="D52" s="593"/>
      <c r="E52" s="593"/>
      <c r="F52" s="593"/>
      <c r="G52" s="593"/>
      <c r="H52" s="593"/>
      <c r="I52" s="593"/>
      <c r="J52" s="593"/>
      <c r="K52" s="210"/>
    </row>
    <row r="53" spans="2:11" ht="15" customHeight="1">
      <c r="B53" s="209"/>
      <c r="C53" s="593" t="s">
        <v>1007</v>
      </c>
      <c r="D53" s="593"/>
      <c r="E53" s="593"/>
      <c r="F53" s="593"/>
      <c r="G53" s="593"/>
      <c r="H53" s="593"/>
      <c r="I53" s="593"/>
      <c r="J53" s="593"/>
      <c r="K53" s="210"/>
    </row>
    <row r="54" spans="2:11" ht="12.75" customHeight="1">
      <c r="B54" s="209"/>
      <c r="C54" s="120"/>
      <c r="D54" s="120"/>
      <c r="E54" s="120"/>
      <c r="F54" s="120"/>
      <c r="G54" s="120"/>
      <c r="H54" s="120"/>
      <c r="I54" s="120"/>
      <c r="J54" s="120"/>
      <c r="K54" s="210"/>
    </row>
    <row r="55" spans="2:11" ht="15" customHeight="1">
      <c r="B55" s="209"/>
      <c r="C55" s="593" t="s">
        <v>1008</v>
      </c>
      <c r="D55" s="593"/>
      <c r="E55" s="593"/>
      <c r="F55" s="593"/>
      <c r="G55" s="593"/>
      <c r="H55" s="593"/>
      <c r="I55" s="593"/>
      <c r="J55" s="593"/>
      <c r="K55" s="210"/>
    </row>
    <row r="56" spans="2:11" ht="15" customHeight="1">
      <c r="B56" s="209"/>
      <c r="C56" s="213"/>
      <c r="D56" s="593" t="s">
        <v>1009</v>
      </c>
      <c r="E56" s="593"/>
      <c r="F56" s="593"/>
      <c r="G56" s="593"/>
      <c r="H56" s="593"/>
      <c r="I56" s="593"/>
      <c r="J56" s="593"/>
      <c r="K56" s="210"/>
    </row>
    <row r="57" spans="2:11" ht="15" customHeight="1">
      <c r="B57" s="209"/>
      <c r="C57" s="213"/>
      <c r="D57" s="593" t="s">
        <v>1010</v>
      </c>
      <c r="E57" s="593"/>
      <c r="F57" s="593"/>
      <c r="G57" s="593"/>
      <c r="H57" s="593"/>
      <c r="I57" s="593"/>
      <c r="J57" s="593"/>
      <c r="K57" s="210"/>
    </row>
    <row r="58" spans="2:11" ht="15" customHeight="1">
      <c r="B58" s="209"/>
      <c r="C58" s="213"/>
      <c r="D58" s="593" t="s">
        <v>1011</v>
      </c>
      <c r="E58" s="593"/>
      <c r="F58" s="593"/>
      <c r="G58" s="593"/>
      <c r="H58" s="593"/>
      <c r="I58" s="593"/>
      <c r="J58" s="593"/>
      <c r="K58" s="210"/>
    </row>
    <row r="59" spans="2:11" ht="15" customHeight="1">
      <c r="B59" s="209"/>
      <c r="C59" s="213"/>
      <c r="D59" s="593" t="s">
        <v>1012</v>
      </c>
      <c r="E59" s="593"/>
      <c r="F59" s="593"/>
      <c r="G59" s="593"/>
      <c r="H59" s="593"/>
      <c r="I59" s="593"/>
      <c r="J59" s="593"/>
      <c r="K59" s="210"/>
    </row>
    <row r="60" spans="2:11" ht="15" customHeight="1">
      <c r="B60" s="209"/>
      <c r="C60" s="213"/>
      <c r="D60" s="592" t="s">
        <v>1013</v>
      </c>
      <c r="E60" s="592"/>
      <c r="F60" s="592"/>
      <c r="G60" s="592"/>
      <c r="H60" s="592"/>
      <c r="I60" s="592"/>
      <c r="J60" s="592"/>
      <c r="K60" s="210"/>
    </row>
    <row r="61" spans="2:11" ht="15" customHeight="1">
      <c r="B61" s="209"/>
      <c r="C61" s="213"/>
      <c r="D61" s="593" t="s">
        <v>1014</v>
      </c>
      <c r="E61" s="593"/>
      <c r="F61" s="593"/>
      <c r="G61" s="593"/>
      <c r="H61" s="593"/>
      <c r="I61" s="593"/>
      <c r="J61" s="593"/>
      <c r="K61" s="210"/>
    </row>
    <row r="62" spans="2:11" ht="12.75" customHeight="1">
      <c r="B62" s="209"/>
      <c r="C62" s="213"/>
      <c r="D62" s="213"/>
      <c r="E62" s="216"/>
      <c r="F62" s="213"/>
      <c r="G62" s="213"/>
      <c r="H62" s="213"/>
      <c r="I62" s="213"/>
      <c r="J62" s="213"/>
      <c r="K62" s="210"/>
    </row>
    <row r="63" spans="2:11" ht="15" customHeight="1">
      <c r="B63" s="209"/>
      <c r="C63" s="213"/>
      <c r="D63" s="593" t="s">
        <v>1015</v>
      </c>
      <c r="E63" s="593"/>
      <c r="F63" s="593"/>
      <c r="G63" s="593"/>
      <c r="H63" s="593"/>
      <c r="I63" s="593"/>
      <c r="J63" s="593"/>
      <c r="K63" s="210"/>
    </row>
    <row r="64" spans="2:11" ht="15" customHeight="1">
      <c r="B64" s="209"/>
      <c r="C64" s="213"/>
      <c r="D64" s="592" t="s">
        <v>1016</v>
      </c>
      <c r="E64" s="592"/>
      <c r="F64" s="592"/>
      <c r="G64" s="592"/>
      <c r="H64" s="592"/>
      <c r="I64" s="592"/>
      <c r="J64" s="592"/>
      <c r="K64" s="210"/>
    </row>
    <row r="65" spans="2:11" ht="15" customHeight="1">
      <c r="B65" s="209"/>
      <c r="C65" s="213"/>
      <c r="D65" s="593" t="s">
        <v>1017</v>
      </c>
      <c r="E65" s="593"/>
      <c r="F65" s="593"/>
      <c r="G65" s="593"/>
      <c r="H65" s="593"/>
      <c r="I65" s="593"/>
      <c r="J65" s="593"/>
      <c r="K65" s="210"/>
    </row>
    <row r="66" spans="2:11" ht="15" customHeight="1">
      <c r="B66" s="209"/>
      <c r="C66" s="213"/>
      <c r="D66" s="593" t="s">
        <v>1018</v>
      </c>
      <c r="E66" s="593"/>
      <c r="F66" s="593"/>
      <c r="G66" s="593"/>
      <c r="H66" s="593"/>
      <c r="I66" s="593"/>
      <c r="J66" s="593"/>
      <c r="K66" s="210"/>
    </row>
    <row r="67" spans="2:11" ht="15" customHeight="1">
      <c r="B67" s="209"/>
      <c r="C67" s="213"/>
      <c r="D67" s="593" t="s">
        <v>1019</v>
      </c>
      <c r="E67" s="593"/>
      <c r="F67" s="593"/>
      <c r="G67" s="593"/>
      <c r="H67" s="593"/>
      <c r="I67" s="593"/>
      <c r="J67" s="593"/>
      <c r="K67" s="210"/>
    </row>
    <row r="68" spans="2:11" ht="15" customHeight="1">
      <c r="B68" s="209"/>
      <c r="C68" s="213"/>
      <c r="D68" s="593" t="s">
        <v>1020</v>
      </c>
      <c r="E68" s="593"/>
      <c r="F68" s="593"/>
      <c r="G68" s="593"/>
      <c r="H68" s="593"/>
      <c r="I68" s="593"/>
      <c r="J68" s="593"/>
      <c r="K68" s="210"/>
    </row>
    <row r="69" spans="2:11" ht="12.75" customHeight="1">
      <c r="B69" s="217"/>
      <c r="C69" s="218"/>
      <c r="D69" s="218"/>
      <c r="E69" s="218"/>
      <c r="F69" s="218"/>
      <c r="G69" s="218"/>
      <c r="H69" s="218"/>
      <c r="I69" s="218"/>
      <c r="J69" s="218"/>
      <c r="K69" s="219"/>
    </row>
    <row r="70" spans="2:11" ht="18.75" customHeight="1">
      <c r="B70" s="220"/>
      <c r="C70" s="220"/>
      <c r="D70" s="220"/>
      <c r="E70" s="220"/>
      <c r="F70" s="220"/>
      <c r="G70" s="220"/>
      <c r="H70" s="220"/>
      <c r="I70" s="220"/>
      <c r="J70" s="220"/>
      <c r="K70" s="221"/>
    </row>
    <row r="71" spans="2:11" ht="18.75" customHeight="1">
      <c r="B71" s="221"/>
      <c r="C71" s="221"/>
      <c r="D71" s="221"/>
      <c r="E71" s="221"/>
      <c r="F71" s="221"/>
      <c r="G71" s="221"/>
      <c r="H71" s="221"/>
      <c r="I71" s="221"/>
      <c r="J71" s="221"/>
      <c r="K71" s="221"/>
    </row>
    <row r="72" spans="2:11" ht="7.5" customHeight="1">
      <c r="B72" s="222"/>
      <c r="C72" s="223"/>
      <c r="D72" s="223"/>
      <c r="E72" s="223"/>
      <c r="F72" s="223"/>
      <c r="G72" s="223"/>
      <c r="H72" s="223"/>
      <c r="I72" s="223"/>
      <c r="J72" s="223"/>
      <c r="K72" s="224"/>
    </row>
    <row r="73" spans="2:11" ht="45" customHeight="1">
      <c r="B73" s="225"/>
      <c r="C73" s="589" t="s">
        <v>956</v>
      </c>
      <c r="D73" s="589"/>
      <c r="E73" s="589"/>
      <c r="F73" s="589"/>
      <c r="G73" s="589"/>
      <c r="H73" s="589"/>
      <c r="I73" s="589"/>
      <c r="J73" s="589"/>
      <c r="K73" s="226"/>
    </row>
    <row r="74" spans="2:11" ht="17.25" customHeight="1">
      <c r="B74" s="225"/>
      <c r="C74" s="227" t="s">
        <v>1021</v>
      </c>
      <c r="D74" s="227"/>
      <c r="E74" s="227"/>
      <c r="F74" s="227" t="s">
        <v>1022</v>
      </c>
      <c r="G74" s="228"/>
      <c r="H74" s="227" t="s">
        <v>180</v>
      </c>
      <c r="I74" s="227" t="s">
        <v>137</v>
      </c>
      <c r="J74" s="227" t="s">
        <v>1023</v>
      </c>
      <c r="K74" s="226"/>
    </row>
    <row r="75" spans="2:11" ht="17.25" customHeight="1">
      <c r="B75" s="225"/>
      <c r="C75" s="229" t="s">
        <v>1024</v>
      </c>
      <c r="D75" s="229"/>
      <c r="E75" s="229"/>
      <c r="F75" s="230" t="s">
        <v>1025</v>
      </c>
      <c r="G75" s="231"/>
      <c r="H75" s="229"/>
      <c r="I75" s="229"/>
      <c r="J75" s="229" t="s">
        <v>1026</v>
      </c>
      <c r="K75" s="226"/>
    </row>
    <row r="76" spans="2:11" ht="5.25" customHeight="1">
      <c r="B76" s="225"/>
      <c r="C76" s="232"/>
      <c r="D76" s="232"/>
      <c r="E76" s="232"/>
      <c r="F76" s="232"/>
      <c r="G76" s="233"/>
      <c r="H76" s="232"/>
      <c r="I76" s="232"/>
      <c r="J76" s="232"/>
      <c r="K76" s="226"/>
    </row>
    <row r="77" spans="2:11" ht="15" customHeight="1">
      <c r="B77" s="225"/>
      <c r="C77" s="215" t="s">
        <v>133</v>
      </c>
      <c r="D77" s="232"/>
      <c r="E77" s="232"/>
      <c r="F77" s="234" t="s">
        <v>1027</v>
      </c>
      <c r="G77" s="233"/>
      <c r="H77" s="215" t="s">
        <v>1028</v>
      </c>
      <c r="I77" s="215" t="s">
        <v>1029</v>
      </c>
      <c r="J77" s="215">
        <v>20</v>
      </c>
      <c r="K77" s="226"/>
    </row>
    <row r="78" spans="2:11" ht="15" customHeight="1">
      <c r="B78" s="225"/>
      <c r="C78" s="215" t="s">
        <v>1030</v>
      </c>
      <c r="D78" s="215"/>
      <c r="E78" s="215"/>
      <c r="F78" s="234" t="s">
        <v>1027</v>
      </c>
      <c r="G78" s="233"/>
      <c r="H78" s="215" t="s">
        <v>1031</v>
      </c>
      <c r="I78" s="215" t="s">
        <v>1029</v>
      </c>
      <c r="J78" s="215">
        <v>120</v>
      </c>
      <c r="K78" s="226"/>
    </row>
    <row r="79" spans="2:11" ht="15" customHeight="1">
      <c r="B79" s="235"/>
      <c r="C79" s="215" t="s">
        <v>1032</v>
      </c>
      <c r="D79" s="215"/>
      <c r="E79" s="215"/>
      <c r="F79" s="234" t="s">
        <v>1033</v>
      </c>
      <c r="G79" s="233"/>
      <c r="H79" s="215" t="s">
        <v>1034</v>
      </c>
      <c r="I79" s="215" t="s">
        <v>1029</v>
      </c>
      <c r="J79" s="215">
        <v>50</v>
      </c>
      <c r="K79" s="226"/>
    </row>
    <row r="80" spans="2:11" ht="15" customHeight="1">
      <c r="B80" s="235"/>
      <c r="C80" s="215" t="s">
        <v>1035</v>
      </c>
      <c r="D80" s="215"/>
      <c r="E80" s="215"/>
      <c r="F80" s="234" t="s">
        <v>1027</v>
      </c>
      <c r="G80" s="233"/>
      <c r="H80" s="215" t="s">
        <v>1036</v>
      </c>
      <c r="I80" s="215" t="s">
        <v>1037</v>
      </c>
      <c r="J80" s="215"/>
      <c r="K80" s="226"/>
    </row>
    <row r="81" spans="2:11" ht="15" customHeight="1">
      <c r="B81" s="235"/>
      <c r="C81" s="236" t="s">
        <v>1038</v>
      </c>
      <c r="D81" s="236"/>
      <c r="E81" s="236"/>
      <c r="F81" s="237" t="s">
        <v>1033</v>
      </c>
      <c r="G81" s="236"/>
      <c r="H81" s="236" t="s">
        <v>1039</v>
      </c>
      <c r="I81" s="236" t="s">
        <v>1029</v>
      </c>
      <c r="J81" s="236">
        <v>15</v>
      </c>
      <c r="K81" s="226"/>
    </row>
    <row r="82" spans="2:11" ht="15" customHeight="1">
      <c r="B82" s="235"/>
      <c r="C82" s="236" t="s">
        <v>1040</v>
      </c>
      <c r="D82" s="236"/>
      <c r="E82" s="236"/>
      <c r="F82" s="237" t="s">
        <v>1033</v>
      </c>
      <c r="G82" s="236"/>
      <c r="H82" s="236" t="s">
        <v>1041</v>
      </c>
      <c r="I82" s="236" t="s">
        <v>1029</v>
      </c>
      <c r="J82" s="236">
        <v>15</v>
      </c>
      <c r="K82" s="226"/>
    </row>
    <row r="83" spans="2:11" ht="15" customHeight="1">
      <c r="B83" s="235"/>
      <c r="C83" s="236" t="s">
        <v>1042</v>
      </c>
      <c r="D83" s="236"/>
      <c r="E83" s="236"/>
      <c r="F83" s="237" t="s">
        <v>1033</v>
      </c>
      <c r="G83" s="236"/>
      <c r="H83" s="236" t="s">
        <v>1043</v>
      </c>
      <c r="I83" s="236" t="s">
        <v>1029</v>
      </c>
      <c r="J83" s="236">
        <v>20</v>
      </c>
      <c r="K83" s="226"/>
    </row>
    <row r="84" spans="2:11" ht="15" customHeight="1">
      <c r="B84" s="235"/>
      <c r="C84" s="236" t="s">
        <v>1044</v>
      </c>
      <c r="D84" s="236"/>
      <c r="E84" s="236"/>
      <c r="F84" s="237" t="s">
        <v>1033</v>
      </c>
      <c r="G84" s="236"/>
      <c r="H84" s="236" t="s">
        <v>1045</v>
      </c>
      <c r="I84" s="236" t="s">
        <v>1029</v>
      </c>
      <c r="J84" s="236">
        <v>20</v>
      </c>
      <c r="K84" s="226"/>
    </row>
    <row r="85" spans="2:11" ht="15" customHeight="1">
      <c r="B85" s="235"/>
      <c r="C85" s="215" t="s">
        <v>1046</v>
      </c>
      <c r="D85" s="215"/>
      <c r="E85" s="215"/>
      <c r="F85" s="234" t="s">
        <v>1033</v>
      </c>
      <c r="G85" s="233"/>
      <c r="H85" s="215" t="s">
        <v>1047</v>
      </c>
      <c r="I85" s="215" t="s">
        <v>1029</v>
      </c>
      <c r="J85" s="215">
        <v>50</v>
      </c>
      <c r="K85" s="226"/>
    </row>
    <row r="86" spans="2:11" ht="15" customHeight="1">
      <c r="B86" s="235"/>
      <c r="C86" s="215" t="s">
        <v>0</v>
      </c>
      <c r="D86" s="215"/>
      <c r="E86" s="215"/>
      <c r="F86" s="234" t="s">
        <v>1033</v>
      </c>
      <c r="G86" s="233"/>
      <c r="H86" s="215" t="s">
        <v>1</v>
      </c>
      <c r="I86" s="215" t="s">
        <v>1029</v>
      </c>
      <c r="J86" s="215">
        <v>20</v>
      </c>
      <c r="K86" s="226"/>
    </row>
    <row r="87" spans="2:11" ht="15" customHeight="1">
      <c r="B87" s="235"/>
      <c r="C87" s="215" t="s">
        <v>2</v>
      </c>
      <c r="D87" s="215"/>
      <c r="E87" s="215"/>
      <c r="F87" s="234" t="s">
        <v>1033</v>
      </c>
      <c r="G87" s="233"/>
      <c r="H87" s="215" t="s">
        <v>3</v>
      </c>
      <c r="I87" s="215" t="s">
        <v>1029</v>
      </c>
      <c r="J87" s="215">
        <v>20</v>
      </c>
      <c r="K87" s="226"/>
    </row>
    <row r="88" spans="2:11" ht="15" customHeight="1">
      <c r="B88" s="235"/>
      <c r="C88" s="215" t="s">
        <v>4</v>
      </c>
      <c r="D88" s="215"/>
      <c r="E88" s="215"/>
      <c r="F88" s="234" t="s">
        <v>1033</v>
      </c>
      <c r="G88" s="233"/>
      <c r="H88" s="215" t="s">
        <v>5</v>
      </c>
      <c r="I88" s="215" t="s">
        <v>1029</v>
      </c>
      <c r="J88" s="215">
        <v>50</v>
      </c>
      <c r="K88" s="226"/>
    </row>
    <row r="89" spans="2:11" ht="15" customHeight="1">
      <c r="B89" s="235"/>
      <c r="C89" s="215" t="s">
        <v>6</v>
      </c>
      <c r="D89" s="215"/>
      <c r="E89" s="215"/>
      <c r="F89" s="234" t="s">
        <v>1033</v>
      </c>
      <c r="G89" s="233"/>
      <c r="H89" s="215" t="s">
        <v>6</v>
      </c>
      <c r="I89" s="215" t="s">
        <v>1029</v>
      </c>
      <c r="J89" s="215">
        <v>50</v>
      </c>
      <c r="K89" s="226"/>
    </row>
    <row r="90" spans="2:11" ht="15" customHeight="1">
      <c r="B90" s="235"/>
      <c r="C90" s="215" t="s">
        <v>185</v>
      </c>
      <c r="D90" s="215"/>
      <c r="E90" s="215"/>
      <c r="F90" s="234" t="s">
        <v>1033</v>
      </c>
      <c r="G90" s="233"/>
      <c r="H90" s="215" t="s">
        <v>7</v>
      </c>
      <c r="I90" s="215" t="s">
        <v>1029</v>
      </c>
      <c r="J90" s="215">
        <v>255</v>
      </c>
      <c r="K90" s="226"/>
    </row>
    <row r="91" spans="2:11" ht="15" customHeight="1">
      <c r="B91" s="235"/>
      <c r="C91" s="215" t="s">
        <v>8</v>
      </c>
      <c r="D91" s="215"/>
      <c r="E91" s="215"/>
      <c r="F91" s="234" t="s">
        <v>1027</v>
      </c>
      <c r="G91" s="233"/>
      <c r="H91" s="215" t="s">
        <v>9</v>
      </c>
      <c r="I91" s="215" t="s">
        <v>10</v>
      </c>
      <c r="J91" s="215"/>
      <c r="K91" s="226"/>
    </row>
    <row r="92" spans="2:11" ht="15" customHeight="1">
      <c r="B92" s="235"/>
      <c r="C92" s="215" t="s">
        <v>11</v>
      </c>
      <c r="D92" s="215"/>
      <c r="E92" s="215"/>
      <c r="F92" s="234" t="s">
        <v>1027</v>
      </c>
      <c r="G92" s="233"/>
      <c r="H92" s="215" t="s">
        <v>12</v>
      </c>
      <c r="I92" s="215" t="s">
        <v>13</v>
      </c>
      <c r="J92" s="215"/>
      <c r="K92" s="226"/>
    </row>
    <row r="93" spans="2:11" ht="15" customHeight="1">
      <c r="B93" s="235"/>
      <c r="C93" s="215" t="s">
        <v>14</v>
      </c>
      <c r="D93" s="215"/>
      <c r="E93" s="215"/>
      <c r="F93" s="234" t="s">
        <v>1027</v>
      </c>
      <c r="G93" s="233"/>
      <c r="H93" s="215" t="s">
        <v>14</v>
      </c>
      <c r="I93" s="215" t="s">
        <v>13</v>
      </c>
      <c r="J93" s="215"/>
      <c r="K93" s="226"/>
    </row>
    <row r="94" spans="2:11" ht="15" customHeight="1">
      <c r="B94" s="235"/>
      <c r="C94" s="215" t="s">
        <v>118</v>
      </c>
      <c r="D94" s="215"/>
      <c r="E94" s="215"/>
      <c r="F94" s="234" t="s">
        <v>1027</v>
      </c>
      <c r="G94" s="233"/>
      <c r="H94" s="215" t="s">
        <v>15</v>
      </c>
      <c r="I94" s="215" t="s">
        <v>13</v>
      </c>
      <c r="J94" s="215"/>
      <c r="K94" s="226"/>
    </row>
    <row r="95" spans="2:11" ht="15" customHeight="1">
      <c r="B95" s="235"/>
      <c r="C95" s="215" t="s">
        <v>128</v>
      </c>
      <c r="D95" s="215"/>
      <c r="E95" s="215"/>
      <c r="F95" s="234" t="s">
        <v>1027</v>
      </c>
      <c r="G95" s="233"/>
      <c r="H95" s="215" t="s">
        <v>16</v>
      </c>
      <c r="I95" s="215" t="s">
        <v>13</v>
      </c>
      <c r="J95" s="215"/>
      <c r="K95" s="226"/>
    </row>
    <row r="96" spans="2:11" ht="15" customHeight="1">
      <c r="B96" s="238"/>
      <c r="C96" s="239"/>
      <c r="D96" s="239"/>
      <c r="E96" s="239"/>
      <c r="F96" s="239"/>
      <c r="G96" s="239"/>
      <c r="H96" s="239"/>
      <c r="I96" s="239"/>
      <c r="J96" s="239"/>
      <c r="K96" s="240"/>
    </row>
    <row r="97" spans="2:11" ht="18.75" customHeight="1">
      <c r="B97" s="241"/>
      <c r="C97" s="242"/>
      <c r="D97" s="242"/>
      <c r="E97" s="242"/>
      <c r="F97" s="242"/>
      <c r="G97" s="242"/>
      <c r="H97" s="242"/>
      <c r="I97" s="242"/>
      <c r="J97" s="242"/>
      <c r="K97" s="241"/>
    </row>
    <row r="98" spans="2:11" ht="18.75" customHeight="1">
      <c r="B98" s="221"/>
      <c r="C98" s="221"/>
      <c r="D98" s="221"/>
      <c r="E98" s="221"/>
      <c r="F98" s="221"/>
      <c r="G98" s="221"/>
      <c r="H98" s="221"/>
      <c r="I98" s="221"/>
      <c r="J98" s="221"/>
      <c r="K98" s="221"/>
    </row>
    <row r="99" spans="2:11" ht="7.5" customHeight="1">
      <c r="B99" s="222"/>
      <c r="C99" s="223"/>
      <c r="D99" s="223"/>
      <c r="E99" s="223"/>
      <c r="F99" s="223"/>
      <c r="G99" s="223"/>
      <c r="H99" s="223"/>
      <c r="I99" s="223"/>
      <c r="J99" s="223"/>
      <c r="K99" s="224"/>
    </row>
    <row r="100" spans="2:11" ht="45" customHeight="1">
      <c r="B100" s="225"/>
      <c r="C100" s="589" t="s">
        <v>17</v>
      </c>
      <c r="D100" s="589"/>
      <c r="E100" s="589"/>
      <c r="F100" s="589"/>
      <c r="G100" s="589"/>
      <c r="H100" s="589"/>
      <c r="I100" s="589"/>
      <c r="J100" s="589"/>
      <c r="K100" s="226"/>
    </row>
    <row r="101" spans="2:11" ht="17.25" customHeight="1">
      <c r="B101" s="225"/>
      <c r="C101" s="227" t="s">
        <v>1021</v>
      </c>
      <c r="D101" s="227"/>
      <c r="E101" s="227"/>
      <c r="F101" s="227" t="s">
        <v>1022</v>
      </c>
      <c r="G101" s="228"/>
      <c r="H101" s="227" t="s">
        <v>180</v>
      </c>
      <c r="I101" s="227" t="s">
        <v>137</v>
      </c>
      <c r="J101" s="227" t="s">
        <v>1023</v>
      </c>
      <c r="K101" s="226"/>
    </row>
    <row r="102" spans="2:11" ht="17.25" customHeight="1">
      <c r="B102" s="225"/>
      <c r="C102" s="229" t="s">
        <v>1024</v>
      </c>
      <c r="D102" s="229"/>
      <c r="E102" s="229"/>
      <c r="F102" s="230" t="s">
        <v>1025</v>
      </c>
      <c r="G102" s="231"/>
      <c r="H102" s="229"/>
      <c r="I102" s="229"/>
      <c r="J102" s="229" t="s">
        <v>1026</v>
      </c>
      <c r="K102" s="226"/>
    </row>
    <row r="103" spans="2:11" ht="5.25" customHeight="1">
      <c r="B103" s="225"/>
      <c r="C103" s="227"/>
      <c r="D103" s="227"/>
      <c r="E103" s="227"/>
      <c r="F103" s="227"/>
      <c r="G103" s="243"/>
      <c r="H103" s="227"/>
      <c r="I103" s="227"/>
      <c r="J103" s="227"/>
      <c r="K103" s="226"/>
    </row>
    <row r="104" spans="2:11" ht="15" customHeight="1">
      <c r="B104" s="225"/>
      <c r="C104" s="215" t="s">
        <v>133</v>
      </c>
      <c r="D104" s="232"/>
      <c r="E104" s="232"/>
      <c r="F104" s="234" t="s">
        <v>1027</v>
      </c>
      <c r="G104" s="243"/>
      <c r="H104" s="215" t="s">
        <v>18</v>
      </c>
      <c r="I104" s="215" t="s">
        <v>1029</v>
      </c>
      <c r="J104" s="215">
        <v>20</v>
      </c>
      <c r="K104" s="226"/>
    </row>
    <row r="105" spans="2:11" ht="15" customHeight="1">
      <c r="B105" s="225"/>
      <c r="C105" s="215" t="s">
        <v>1030</v>
      </c>
      <c r="D105" s="215"/>
      <c r="E105" s="215"/>
      <c r="F105" s="234" t="s">
        <v>1027</v>
      </c>
      <c r="G105" s="215"/>
      <c r="H105" s="215" t="s">
        <v>18</v>
      </c>
      <c r="I105" s="215" t="s">
        <v>1029</v>
      </c>
      <c r="J105" s="215">
        <v>120</v>
      </c>
      <c r="K105" s="226"/>
    </row>
    <row r="106" spans="2:11" ht="15" customHeight="1">
      <c r="B106" s="235"/>
      <c r="C106" s="215" t="s">
        <v>1032</v>
      </c>
      <c r="D106" s="215"/>
      <c r="E106" s="215"/>
      <c r="F106" s="234" t="s">
        <v>1033</v>
      </c>
      <c r="G106" s="215"/>
      <c r="H106" s="215" t="s">
        <v>18</v>
      </c>
      <c r="I106" s="215" t="s">
        <v>1029</v>
      </c>
      <c r="J106" s="215">
        <v>50</v>
      </c>
      <c r="K106" s="226"/>
    </row>
    <row r="107" spans="2:11" ht="15" customHeight="1">
      <c r="B107" s="235"/>
      <c r="C107" s="215" t="s">
        <v>1035</v>
      </c>
      <c r="D107" s="215"/>
      <c r="E107" s="215"/>
      <c r="F107" s="234" t="s">
        <v>1027</v>
      </c>
      <c r="G107" s="215"/>
      <c r="H107" s="215" t="s">
        <v>18</v>
      </c>
      <c r="I107" s="215" t="s">
        <v>1037</v>
      </c>
      <c r="J107" s="215"/>
      <c r="K107" s="226"/>
    </row>
    <row r="108" spans="2:11" ht="15" customHeight="1">
      <c r="B108" s="235"/>
      <c r="C108" s="215" t="s">
        <v>1046</v>
      </c>
      <c r="D108" s="215"/>
      <c r="E108" s="215"/>
      <c r="F108" s="234" t="s">
        <v>1033</v>
      </c>
      <c r="G108" s="215"/>
      <c r="H108" s="215" t="s">
        <v>18</v>
      </c>
      <c r="I108" s="215" t="s">
        <v>1029</v>
      </c>
      <c r="J108" s="215">
        <v>50</v>
      </c>
      <c r="K108" s="226"/>
    </row>
    <row r="109" spans="2:11" ht="15" customHeight="1">
      <c r="B109" s="235"/>
      <c r="C109" s="215" t="s">
        <v>6</v>
      </c>
      <c r="D109" s="215"/>
      <c r="E109" s="215"/>
      <c r="F109" s="234" t="s">
        <v>1033</v>
      </c>
      <c r="G109" s="215"/>
      <c r="H109" s="215" t="s">
        <v>18</v>
      </c>
      <c r="I109" s="215" t="s">
        <v>1029</v>
      </c>
      <c r="J109" s="215">
        <v>50</v>
      </c>
      <c r="K109" s="226"/>
    </row>
    <row r="110" spans="2:11" ht="15" customHeight="1">
      <c r="B110" s="235"/>
      <c r="C110" s="215" t="s">
        <v>4</v>
      </c>
      <c r="D110" s="215"/>
      <c r="E110" s="215"/>
      <c r="F110" s="234" t="s">
        <v>1033</v>
      </c>
      <c r="G110" s="215"/>
      <c r="H110" s="215" t="s">
        <v>18</v>
      </c>
      <c r="I110" s="215" t="s">
        <v>1029</v>
      </c>
      <c r="J110" s="215">
        <v>50</v>
      </c>
      <c r="K110" s="226"/>
    </row>
    <row r="111" spans="2:11" ht="15" customHeight="1">
      <c r="B111" s="235"/>
      <c r="C111" s="215" t="s">
        <v>133</v>
      </c>
      <c r="D111" s="215"/>
      <c r="E111" s="215"/>
      <c r="F111" s="234" t="s">
        <v>1027</v>
      </c>
      <c r="G111" s="215"/>
      <c r="H111" s="215" t="s">
        <v>19</v>
      </c>
      <c r="I111" s="215" t="s">
        <v>1029</v>
      </c>
      <c r="J111" s="215">
        <v>20</v>
      </c>
      <c r="K111" s="226"/>
    </row>
    <row r="112" spans="2:11" ht="15" customHeight="1">
      <c r="B112" s="235"/>
      <c r="C112" s="215" t="s">
        <v>20</v>
      </c>
      <c r="D112" s="215"/>
      <c r="E112" s="215"/>
      <c r="F112" s="234" t="s">
        <v>1027</v>
      </c>
      <c r="G112" s="215"/>
      <c r="H112" s="215" t="s">
        <v>21</v>
      </c>
      <c r="I112" s="215" t="s">
        <v>1029</v>
      </c>
      <c r="J112" s="215">
        <v>120</v>
      </c>
      <c r="K112" s="226"/>
    </row>
    <row r="113" spans="2:11" ht="15" customHeight="1">
      <c r="B113" s="235"/>
      <c r="C113" s="215" t="s">
        <v>118</v>
      </c>
      <c r="D113" s="215"/>
      <c r="E113" s="215"/>
      <c r="F113" s="234" t="s">
        <v>1027</v>
      </c>
      <c r="G113" s="215"/>
      <c r="H113" s="215" t="s">
        <v>22</v>
      </c>
      <c r="I113" s="215" t="s">
        <v>13</v>
      </c>
      <c r="J113" s="215"/>
      <c r="K113" s="226"/>
    </row>
    <row r="114" spans="2:11" ht="15" customHeight="1">
      <c r="B114" s="235"/>
      <c r="C114" s="215" t="s">
        <v>128</v>
      </c>
      <c r="D114" s="215"/>
      <c r="E114" s="215"/>
      <c r="F114" s="234" t="s">
        <v>1027</v>
      </c>
      <c r="G114" s="215"/>
      <c r="H114" s="215" t="s">
        <v>23</v>
      </c>
      <c r="I114" s="215" t="s">
        <v>13</v>
      </c>
      <c r="J114" s="215"/>
      <c r="K114" s="226"/>
    </row>
    <row r="115" spans="2:11" ht="15" customHeight="1">
      <c r="B115" s="235"/>
      <c r="C115" s="215" t="s">
        <v>137</v>
      </c>
      <c r="D115" s="215"/>
      <c r="E115" s="215"/>
      <c r="F115" s="234" t="s">
        <v>1027</v>
      </c>
      <c r="G115" s="215"/>
      <c r="H115" s="215" t="s">
        <v>24</v>
      </c>
      <c r="I115" s="215" t="s">
        <v>25</v>
      </c>
      <c r="J115" s="215"/>
      <c r="K115" s="226"/>
    </row>
    <row r="116" spans="2:11" ht="15" customHeight="1">
      <c r="B116" s="238"/>
      <c r="C116" s="244"/>
      <c r="D116" s="244"/>
      <c r="E116" s="244"/>
      <c r="F116" s="244"/>
      <c r="G116" s="244"/>
      <c r="H116" s="244"/>
      <c r="I116" s="244"/>
      <c r="J116" s="244"/>
      <c r="K116" s="240"/>
    </row>
    <row r="117" spans="2:11" ht="18.75" customHeight="1">
      <c r="B117" s="245"/>
      <c r="C117" s="120"/>
      <c r="D117" s="120"/>
      <c r="E117" s="120"/>
      <c r="F117" s="246"/>
      <c r="G117" s="120"/>
      <c r="H117" s="120"/>
      <c r="I117" s="120"/>
      <c r="J117" s="120"/>
      <c r="K117" s="245"/>
    </row>
    <row r="118" spans="2:11" ht="18.75" customHeight="1">
      <c r="B118" s="221"/>
      <c r="C118" s="221"/>
      <c r="D118" s="221"/>
      <c r="E118" s="221"/>
      <c r="F118" s="221"/>
      <c r="G118" s="221"/>
      <c r="H118" s="221"/>
      <c r="I118" s="221"/>
      <c r="J118" s="221"/>
      <c r="K118" s="221"/>
    </row>
    <row r="119" spans="2:11" ht="7.5" customHeight="1">
      <c r="B119" s="247"/>
      <c r="C119" s="248"/>
      <c r="D119" s="248"/>
      <c r="E119" s="248"/>
      <c r="F119" s="248"/>
      <c r="G119" s="248"/>
      <c r="H119" s="248"/>
      <c r="I119" s="248"/>
      <c r="J119" s="248"/>
      <c r="K119" s="249"/>
    </row>
    <row r="120" spans="2:11" ht="45" customHeight="1">
      <c r="B120" s="250"/>
      <c r="C120" s="590" t="s">
        <v>26</v>
      </c>
      <c r="D120" s="590"/>
      <c r="E120" s="590"/>
      <c r="F120" s="590"/>
      <c r="G120" s="590"/>
      <c r="H120" s="590"/>
      <c r="I120" s="590"/>
      <c r="J120" s="590"/>
      <c r="K120" s="251"/>
    </row>
    <row r="121" spans="2:11" ht="17.25" customHeight="1">
      <c r="B121" s="252"/>
      <c r="C121" s="227" t="s">
        <v>1021</v>
      </c>
      <c r="D121" s="227"/>
      <c r="E121" s="227"/>
      <c r="F121" s="227" t="s">
        <v>1022</v>
      </c>
      <c r="G121" s="228"/>
      <c r="H121" s="227" t="s">
        <v>180</v>
      </c>
      <c r="I121" s="227" t="s">
        <v>137</v>
      </c>
      <c r="J121" s="227" t="s">
        <v>1023</v>
      </c>
      <c r="K121" s="253"/>
    </row>
    <row r="122" spans="2:11" ht="17.25" customHeight="1">
      <c r="B122" s="252"/>
      <c r="C122" s="229" t="s">
        <v>1024</v>
      </c>
      <c r="D122" s="229"/>
      <c r="E122" s="229"/>
      <c r="F122" s="230" t="s">
        <v>1025</v>
      </c>
      <c r="G122" s="231"/>
      <c r="H122" s="229"/>
      <c r="I122" s="229"/>
      <c r="J122" s="229" t="s">
        <v>1026</v>
      </c>
      <c r="K122" s="253"/>
    </row>
    <row r="123" spans="2:11" ht="5.25" customHeight="1">
      <c r="B123" s="254"/>
      <c r="C123" s="232"/>
      <c r="D123" s="232"/>
      <c r="E123" s="232"/>
      <c r="F123" s="232"/>
      <c r="G123" s="215"/>
      <c r="H123" s="232"/>
      <c r="I123" s="232"/>
      <c r="J123" s="232"/>
      <c r="K123" s="255"/>
    </row>
    <row r="124" spans="2:11" ht="15" customHeight="1">
      <c r="B124" s="254"/>
      <c r="C124" s="215" t="s">
        <v>1030</v>
      </c>
      <c r="D124" s="232"/>
      <c r="E124" s="232"/>
      <c r="F124" s="234" t="s">
        <v>1027</v>
      </c>
      <c r="G124" s="215"/>
      <c r="H124" s="215" t="s">
        <v>18</v>
      </c>
      <c r="I124" s="215" t="s">
        <v>1029</v>
      </c>
      <c r="J124" s="215">
        <v>120</v>
      </c>
      <c r="K124" s="256"/>
    </row>
    <row r="125" spans="2:11" ht="15" customHeight="1">
      <c r="B125" s="254"/>
      <c r="C125" s="215" t="s">
        <v>27</v>
      </c>
      <c r="D125" s="215"/>
      <c r="E125" s="215"/>
      <c r="F125" s="234" t="s">
        <v>1027</v>
      </c>
      <c r="G125" s="215"/>
      <c r="H125" s="215" t="s">
        <v>28</v>
      </c>
      <c r="I125" s="215" t="s">
        <v>1029</v>
      </c>
      <c r="J125" s="215" t="s">
        <v>29</v>
      </c>
      <c r="K125" s="256"/>
    </row>
    <row r="126" spans="2:11" ht="15" customHeight="1">
      <c r="B126" s="254"/>
      <c r="C126" s="215" t="s">
        <v>976</v>
      </c>
      <c r="D126" s="215"/>
      <c r="E126" s="215"/>
      <c r="F126" s="234" t="s">
        <v>1027</v>
      </c>
      <c r="G126" s="215"/>
      <c r="H126" s="215" t="s">
        <v>30</v>
      </c>
      <c r="I126" s="215" t="s">
        <v>1029</v>
      </c>
      <c r="J126" s="215" t="s">
        <v>29</v>
      </c>
      <c r="K126" s="256"/>
    </row>
    <row r="127" spans="2:11" ht="15" customHeight="1">
      <c r="B127" s="254"/>
      <c r="C127" s="215" t="s">
        <v>1038</v>
      </c>
      <c r="D127" s="215"/>
      <c r="E127" s="215"/>
      <c r="F127" s="234" t="s">
        <v>1033</v>
      </c>
      <c r="G127" s="215"/>
      <c r="H127" s="215" t="s">
        <v>1039</v>
      </c>
      <c r="I127" s="215" t="s">
        <v>1029</v>
      </c>
      <c r="J127" s="215">
        <v>15</v>
      </c>
      <c r="K127" s="256"/>
    </row>
    <row r="128" spans="2:11" ht="15" customHeight="1">
      <c r="B128" s="254"/>
      <c r="C128" s="236" t="s">
        <v>1040</v>
      </c>
      <c r="D128" s="236"/>
      <c r="E128" s="236"/>
      <c r="F128" s="237" t="s">
        <v>1033</v>
      </c>
      <c r="G128" s="236"/>
      <c r="H128" s="236" t="s">
        <v>1041</v>
      </c>
      <c r="I128" s="236" t="s">
        <v>1029</v>
      </c>
      <c r="J128" s="236">
        <v>15</v>
      </c>
      <c r="K128" s="256"/>
    </row>
    <row r="129" spans="2:11" ht="15" customHeight="1">
      <c r="B129" s="254"/>
      <c r="C129" s="236" t="s">
        <v>1042</v>
      </c>
      <c r="D129" s="236"/>
      <c r="E129" s="236"/>
      <c r="F129" s="237" t="s">
        <v>1033</v>
      </c>
      <c r="G129" s="236"/>
      <c r="H129" s="236" t="s">
        <v>1043</v>
      </c>
      <c r="I129" s="236" t="s">
        <v>1029</v>
      </c>
      <c r="J129" s="236">
        <v>20</v>
      </c>
      <c r="K129" s="256"/>
    </row>
    <row r="130" spans="2:11" ht="15" customHeight="1">
      <c r="B130" s="254"/>
      <c r="C130" s="236" t="s">
        <v>1044</v>
      </c>
      <c r="D130" s="236"/>
      <c r="E130" s="236"/>
      <c r="F130" s="237" t="s">
        <v>1033</v>
      </c>
      <c r="G130" s="236"/>
      <c r="H130" s="236" t="s">
        <v>1045</v>
      </c>
      <c r="I130" s="236" t="s">
        <v>1029</v>
      </c>
      <c r="J130" s="236">
        <v>20</v>
      </c>
      <c r="K130" s="256"/>
    </row>
    <row r="131" spans="2:11" ht="15" customHeight="1">
      <c r="B131" s="254"/>
      <c r="C131" s="215" t="s">
        <v>1032</v>
      </c>
      <c r="D131" s="215"/>
      <c r="E131" s="215"/>
      <c r="F131" s="234" t="s">
        <v>1033</v>
      </c>
      <c r="G131" s="215"/>
      <c r="H131" s="215" t="s">
        <v>18</v>
      </c>
      <c r="I131" s="215" t="s">
        <v>1029</v>
      </c>
      <c r="J131" s="215">
        <v>50</v>
      </c>
      <c r="K131" s="256"/>
    </row>
    <row r="132" spans="2:11" ht="15" customHeight="1">
      <c r="B132" s="254"/>
      <c r="C132" s="215" t="s">
        <v>1046</v>
      </c>
      <c r="D132" s="215"/>
      <c r="E132" s="215"/>
      <c r="F132" s="234" t="s">
        <v>1033</v>
      </c>
      <c r="G132" s="215"/>
      <c r="H132" s="215" t="s">
        <v>18</v>
      </c>
      <c r="I132" s="215" t="s">
        <v>1029</v>
      </c>
      <c r="J132" s="215">
        <v>50</v>
      </c>
      <c r="K132" s="256"/>
    </row>
    <row r="133" spans="2:11" ht="15" customHeight="1">
      <c r="B133" s="254"/>
      <c r="C133" s="215" t="s">
        <v>4</v>
      </c>
      <c r="D133" s="215"/>
      <c r="E133" s="215"/>
      <c r="F133" s="234" t="s">
        <v>1033</v>
      </c>
      <c r="G133" s="215"/>
      <c r="H133" s="215" t="s">
        <v>18</v>
      </c>
      <c r="I133" s="215" t="s">
        <v>1029</v>
      </c>
      <c r="J133" s="215">
        <v>50</v>
      </c>
      <c r="K133" s="256"/>
    </row>
    <row r="134" spans="2:11" ht="15" customHeight="1">
      <c r="B134" s="254"/>
      <c r="C134" s="215" t="s">
        <v>6</v>
      </c>
      <c r="D134" s="215"/>
      <c r="E134" s="215"/>
      <c r="F134" s="234" t="s">
        <v>1033</v>
      </c>
      <c r="G134" s="215"/>
      <c r="H134" s="215" t="s">
        <v>18</v>
      </c>
      <c r="I134" s="215" t="s">
        <v>1029</v>
      </c>
      <c r="J134" s="215">
        <v>50</v>
      </c>
      <c r="K134" s="256"/>
    </row>
    <row r="135" spans="2:11" ht="15" customHeight="1">
      <c r="B135" s="254"/>
      <c r="C135" s="215" t="s">
        <v>185</v>
      </c>
      <c r="D135" s="215"/>
      <c r="E135" s="215"/>
      <c r="F135" s="234" t="s">
        <v>1033</v>
      </c>
      <c r="G135" s="215"/>
      <c r="H135" s="215" t="s">
        <v>31</v>
      </c>
      <c r="I135" s="215" t="s">
        <v>1029</v>
      </c>
      <c r="J135" s="215">
        <v>255</v>
      </c>
      <c r="K135" s="256"/>
    </row>
    <row r="136" spans="2:11" ht="15" customHeight="1">
      <c r="B136" s="254"/>
      <c r="C136" s="215" t="s">
        <v>8</v>
      </c>
      <c r="D136" s="215"/>
      <c r="E136" s="215"/>
      <c r="F136" s="234" t="s">
        <v>1027</v>
      </c>
      <c r="G136" s="215"/>
      <c r="H136" s="215" t="s">
        <v>32</v>
      </c>
      <c r="I136" s="215" t="s">
        <v>10</v>
      </c>
      <c r="J136" s="215"/>
      <c r="K136" s="256"/>
    </row>
    <row r="137" spans="2:11" ht="15" customHeight="1">
      <c r="B137" s="254"/>
      <c r="C137" s="215" t="s">
        <v>11</v>
      </c>
      <c r="D137" s="215"/>
      <c r="E137" s="215"/>
      <c r="F137" s="234" t="s">
        <v>1027</v>
      </c>
      <c r="G137" s="215"/>
      <c r="H137" s="215" t="s">
        <v>33</v>
      </c>
      <c r="I137" s="215" t="s">
        <v>13</v>
      </c>
      <c r="J137" s="215"/>
      <c r="K137" s="256"/>
    </row>
    <row r="138" spans="2:11" ht="15" customHeight="1">
      <c r="B138" s="254"/>
      <c r="C138" s="215" t="s">
        <v>14</v>
      </c>
      <c r="D138" s="215"/>
      <c r="E138" s="215"/>
      <c r="F138" s="234" t="s">
        <v>1027</v>
      </c>
      <c r="G138" s="215"/>
      <c r="H138" s="215" t="s">
        <v>14</v>
      </c>
      <c r="I138" s="215" t="s">
        <v>13</v>
      </c>
      <c r="J138" s="215"/>
      <c r="K138" s="256"/>
    </row>
    <row r="139" spans="2:11" ht="15" customHeight="1">
      <c r="B139" s="254"/>
      <c r="C139" s="215" t="s">
        <v>118</v>
      </c>
      <c r="D139" s="215"/>
      <c r="E139" s="215"/>
      <c r="F139" s="234" t="s">
        <v>1027</v>
      </c>
      <c r="G139" s="215"/>
      <c r="H139" s="215" t="s">
        <v>34</v>
      </c>
      <c r="I139" s="215" t="s">
        <v>13</v>
      </c>
      <c r="J139" s="215"/>
      <c r="K139" s="256"/>
    </row>
    <row r="140" spans="2:11" ht="15" customHeight="1">
      <c r="B140" s="254"/>
      <c r="C140" s="215" t="s">
        <v>35</v>
      </c>
      <c r="D140" s="215"/>
      <c r="E140" s="215"/>
      <c r="F140" s="234" t="s">
        <v>1027</v>
      </c>
      <c r="G140" s="215"/>
      <c r="H140" s="215" t="s">
        <v>36</v>
      </c>
      <c r="I140" s="215" t="s">
        <v>13</v>
      </c>
      <c r="J140" s="215"/>
      <c r="K140" s="256"/>
    </row>
    <row r="141" spans="2:11" ht="15" customHeight="1">
      <c r="B141" s="257"/>
      <c r="C141" s="258"/>
      <c r="D141" s="258"/>
      <c r="E141" s="258"/>
      <c r="F141" s="258"/>
      <c r="G141" s="258"/>
      <c r="H141" s="258"/>
      <c r="I141" s="258"/>
      <c r="J141" s="258"/>
      <c r="K141" s="259"/>
    </row>
    <row r="142" spans="2:11" ht="18.75" customHeight="1">
      <c r="B142" s="120"/>
      <c r="C142" s="120"/>
      <c r="D142" s="120"/>
      <c r="E142" s="120"/>
      <c r="F142" s="246"/>
      <c r="G142" s="120"/>
      <c r="H142" s="120"/>
      <c r="I142" s="120"/>
      <c r="J142" s="120"/>
      <c r="K142" s="120"/>
    </row>
    <row r="143" spans="2:11" ht="18.75" customHeight="1">
      <c r="B143" s="221"/>
      <c r="C143" s="221"/>
      <c r="D143" s="221"/>
      <c r="E143" s="221"/>
      <c r="F143" s="221"/>
      <c r="G143" s="221"/>
      <c r="H143" s="221"/>
      <c r="I143" s="221"/>
      <c r="J143" s="221"/>
      <c r="K143" s="221"/>
    </row>
    <row r="144" spans="2:11" ht="7.5" customHeight="1">
      <c r="B144" s="222"/>
      <c r="C144" s="223"/>
      <c r="D144" s="223"/>
      <c r="E144" s="223"/>
      <c r="F144" s="223"/>
      <c r="G144" s="223"/>
      <c r="H144" s="223"/>
      <c r="I144" s="223"/>
      <c r="J144" s="223"/>
      <c r="K144" s="224"/>
    </row>
    <row r="145" spans="2:11" ht="45" customHeight="1">
      <c r="B145" s="225"/>
      <c r="C145" s="589" t="s">
        <v>37</v>
      </c>
      <c r="D145" s="589"/>
      <c r="E145" s="589"/>
      <c r="F145" s="589"/>
      <c r="G145" s="589"/>
      <c r="H145" s="589"/>
      <c r="I145" s="589"/>
      <c r="J145" s="589"/>
      <c r="K145" s="226"/>
    </row>
    <row r="146" spans="2:11" ht="17.25" customHeight="1">
      <c r="B146" s="225"/>
      <c r="C146" s="227" t="s">
        <v>1021</v>
      </c>
      <c r="D146" s="227"/>
      <c r="E146" s="227"/>
      <c r="F146" s="227" t="s">
        <v>1022</v>
      </c>
      <c r="G146" s="228"/>
      <c r="H146" s="227" t="s">
        <v>180</v>
      </c>
      <c r="I146" s="227" t="s">
        <v>137</v>
      </c>
      <c r="J146" s="227" t="s">
        <v>1023</v>
      </c>
      <c r="K146" s="226"/>
    </row>
    <row r="147" spans="2:11" ht="17.25" customHeight="1">
      <c r="B147" s="225"/>
      <c r="C147" s="229" t="s">
        <v>1024</v>
      </c>
      <c r="D147" s="229"/>
      <c r="E147" s="229"/>
      <c r="F147" s="230" t="s">
        <v>1025</v>
      </c>
      <c r="G147" s="231"/>
      <c r="H147" s="229"/>
      <c r="I147" s="229"/>
      <c r="J147" s="229" t="s">
        <v>1026</v>
      </c>
      <c r="K147" s="226"/>
    </row>
    <row r="148" spans="2:11" ht="5.25" customHeight="1">
      <c r="B148" s="235"/>
      <c r="C148" s="232"/>
      <c r="D148" s="232"/>
      <c r="E148" s="232"/>
      <c r="F148" s="232"/>
      <c r="G148" s="233"/>
      <c r="H148" s="232"/>
      <c r="I148" s="232"/>
      <c r="J148" s="232"/>
      <c r="K148" s="256"/>
    </row>
    <row r="149" spans="2:11" ht="15" customHeight="1">
      <c r="B149" s="235"/>
      <c r="C149" s="260" t="s">
        <v>1030</v>
      </c>
      <c r="D149" s="215"/>
      <c r="E149" s="215"/>
      <c r="F149" s="261" t="s">
        <v>1027</v>
      </c>
      <c r="G149" s="215"/>
      <c r="H149" s="260" t="s">
        <v>18</v>
      </c>
      <c r="I149" s="260" t="s">
        <v>1029</v>
      </c>
      <c r="J149" s="260">
        <v>120</v>
      </c>
      <c r="K149" s="256"/>
    </row>
    <row r="150" spans="2:11" ht="15" customHeight="1">
      <c r="B150" s="235"/>
      <c r="C150" s="260" t="s">
        <v>27</v>
      </c>
      <c r="D150" s="215"/>
      <c r="E150" s="215"/>
      <c r="F150" s="261" t="s">
        <v>1027</v>
      </c>
      <c r="G150" s="215"/>
      <c r="H150" s="260" t="s">
        <v>38</v>
      </c>
      <c r="I150" s="260" t="s">
        <v>1029</v>
      </c>
      <c r="J150" s="260" t="s">
        <v>29</v>
      </c>
      <c r="K150" s="256"/>
    </row>
    <row r="151" spans="2:11" ht="15" customHeight="1">
      <c r="B151" s="235"/>
      <c r="C151" s="260" t="s">
        <v>976</v>
      </c>
      <c r="D151" s="215"/>
      <c r="E151" s="215"/>
      <c r="F151" s="261" t="s">
        <v>1027</v>
      </c>
      <c r="G151" s="215"/>
      <c r="H151" s="260" t="s">
        <v>39</v>
      </c>
      <c r="I151" s="260" t="s">
        <v>1029</v>
      </c>
      <c r="J151" s="260" t="s">
        <v>29</v>
      </c>
      <c r="K151" s="256"/>
    </row>
    <row r="152" spans="2:11" ht="15" customHeight="1">
      <c r="B152" s="235"/>
      <c r="C152" s="260" t="s">
        <v>1032</v>
      </c>
      <c r="D152" s="215"/>
      <c r="E152" s="215"/>
      <c r="F152" s="261" t="s">
        <v>1033</v>
      </c>
      <c r="G152" s="215"/>
      <c r="H152" s="260" t="s">
        <v>18</v>
      </c>
      <c r="I152" s="260" t="s">
        <v>1029</v>
      </c>
      <c r="J152" s="260">
        <v>50</v>
      </c>
      <c r="K152" s="256"/>
    </row>
    <row r="153" spans="2:11" ht="15" customHeight="1">
      <c r="B153" s="235"/>
      <c r="C153" s="260" t="s">
        <v>1035</v>
      </c>
      <c r="D153" s="215"/>
      <c r="E153" s="215"/>
      <c r="F153" s="261" t="s">
        <v>1027</v>
      </c>
      <c r="G153" s="215"/>
      <c r="H153" s="260" t="s">
        <v>18</v>
      </c>
      <c r="I153" s="260" t="s">
        <v>1037</v>
      </c>
      <c r="J153" s="260"/>
      <c r="K153" s="256"/>
    </row>
    <row r="154" spans="2:11" ht="15" customHeight="1">
      <c r="B154" s="235"/>
      <c r="C154" s="260" t="s">
        <v>1046</v>
      </c>
      <c r="D154" s="215"/>
      <c r="E154" s="215"/>
      <c r="F154" s="261" t="s">
        <v>1033</v>
      </c>
      <c r="G154" s="215"/>
      <c r="H154" s="260" t="s">
        <v>18</v>
      </c>
      <c r="I154" s="260" t="s">
        <v>1029</v>
      </c>
      <c r="J154" s="260">
        <v>50</v>
      </c>
      <c r="K154" s="256"/>
    </row>
    <row r="155" spans="2:11" ht="15" customHeight="1">
      <c r="B155" s="235"/>
      <c r="C155" s="260" t="s">
        <v>6</v>
      </c>
      <c r="D155" s="215"/>
      <c r="E155" s="215"/>
      <c r="F155" s="261" t="s">
        <v>1033</v>
      </c>
      <c r="G155" s="215"/>
      <c r="H155" s="260" t="s">
        <v>18</v>
      </c>
      <c r="I155" s="260" t="s">
        <v>1029</v>
      </c>
      <c r="J155" s="260">
        <v>50</v>
      </c>
      <c r="K155" s="256"/>
    </row>
    <row r="156" spans="2:11" ht="15" customHeight="1">
      <c r="B156" s="235"/>
      <c r="C156" s="260" t="s">
        <v>4</v>
      </c>
      <c r="D156" s="215"/>
      <c r="E156" s="215"/>
      <c r="F156" s="261" t="s">
        <v>1033</v>
      </c>
      <c r="G156" s="215"/>
      <c r="H156" s="260" t="s">
        <v>18</v>
      </c>
      <c r="I156" s="260" t="s">
        <v>1029</v>
      </c>
      <c r="J156" s="260">
        <v>50</v>
      </c>
      <c r="K156" s="256"/>
    </row>
    <row r="157" spans="2:11" ht="15" customHeight="1">
      <c r="B157" s="235"/>
      <c r="C157" s="260" t="s">
        <v>171</v>
      </c>
      <c r="D157" s="215"/>
      <c r="E157" s="215"/>
      <c r="F157" s="261" t="s">
        <v>1027</v>
      </c>
      <c r="G157" s="215"/>
      <c r="H157" s="260" t="s">
        <v>40</v>
      </c>
      <c r="I157" s="260" t="s">
        <v>1029</v>
      </c>
      <c r="J157" s="260" t="s">
        <v>41</v>
      </c>
      <c r="K157" s="256"/>
    </row>
    <row r="158" spans="2:11" ht="15" customHeight="1">
      <c r="B158" s="235"/>
      <c r="C158" s="260" t="s">
        <v>42</v>
      </c>
      <c r="D158" s="215"/>
      <c r="E158" s="215"/>
      <c r="F158" s="261" t="s">
        <v>1027</v>
      </c>
      <c r="G158" s="215"/>
      <c r="H158" s="260" t="s">
        <v>43</v>
      </c>
      <c r="I158" s="260" t="s">
        <v>13</v>
      </c>
      <c r="J158" s="260"/>
      <c r="K158" s="256"/>
    </row>
    <row r="159" spans="2:11" ht="15" customHeight="1">
      <c r="B159" s="262"/>
      <c r="C159" s="244"/>
      <c r="D159" s="244"/>
      <c r="E159" s="244"/>
      <c r="F159" s="244"/>
      <c r="G159" s="244"/>
      <c r="H159" s="244"/>
      <c r="I159" s="244"/>
      <c r="J159" s="244"/>
      <c r="K159" s="263"/>
    </row>
    <row r="160" spans="2:11" ht="18.75" customHeight="1">
      <c r="B160" s="120"/>
      <c r="C160" s="215"/>
      <c r="D160" s="215"/>
      <c r="E160" s="215"/>
      <c r="F160" s="234"/>
      <c r="G160" s="215"/>
      <c r="H160" s="215"/>
      <c r="I160" s="215"/>
      <c r="J160" s="215"/>
      <c r="K160" s="120"/>
    </row>
    <row r="161" spans="2:11" ht="18.75" customHeight="1">
      <c r="B161" s="221"/>
      <c r="C161" s="221"/>
      <c r="D161" s="221"/>
      <c r="E161" s="221"/>
      <c r="F161" s="221"/>
      <c r="G161" s="221"/>
      <c r="H161" s="221"/>
      <c r="I161" s="221"/>
      <c r="J161" s="221"/>
      <c r="K161" s="221"/>
    </row>
    <row r="162" spans="2:11" ht="7.5" customHeight="1">
      <c r="B162" s="203"/>
      <c r="C162" s="204"/>
      <c r="D162" s="204"/>
      <c r="E162" s="204"/>
      <c r="F162" s="204"/>
      <c r="G162" s="204"/>
      <c r="H162" s="204"/>
      <c r="I162" s="204"/>
      <c r="J162" s="204"/>
      <c r="K162" s="205"/>
    </row>
    <row r="163" spans="2:11" ht="45" customHeight="1">
      <c r="B163" s="206"/>
      <c r="C163" s="590" t="s">
        <v>44</v>
      </c>
      <c r="D163" s="590"/>
      <c r="E163" s="590"/>
      <c r="F163" s="590"/>
      <c r="G163" s="590"/>
      <c r="H163" s="590"/>
      <c r="I163" s="590"/>
      <c r="J163" s="590"/>
      <c r="K163" s="207"/>
    </row>
    <row r="164" spans="2:11" ht="17.25" customHeight="1">
      <c r="B164" s="206"/>
      <c r="C164" s="227" t="s">
        <v>1021</v>
      </c>
      <c r="D164" s="227"/>
      <c r="E164" s="227"/>
      <c r="F164" s="227" t="s">
        <v>1022</v>
      </c>
      <c r="G164" s="264"/>
      <c r="H164" s="265" t="s">
        <v>180</v>
      </c>
      <c r="I164" s="265" t="s">
        <v>137</v>
      </c>
      <c r="J164" s="227" t="s">
        <v>1023</v>
      </c>
      <c r="K164" s="207"/>
    </row>
    <row r="165" spans="2:11" ht="17.25" customHeight="1">
      <c r="B165" s="209"/>
      <c r="C165" s="229" t="s">
        <v>1024</v>
      </c>
      <c r="D165" s="229"/>
      <c r="E165" s="229"/>
      <c r="F165" s="230" t="s">
        <v>1025</v>
      </c>
      <c r="G165" s="266"/>
      <c r="H165" s="267"/>
      <c r="I165" s="267"/>
      <c r="J165" s="229" t="s">
        <v>1026</v>
      </c>
      <c r="K165" s="210"/>
    </row>
    <row r="166" spans="2:11" ht="5.25" customHeight="1">
      <c r="B166" s="235"/>
      <c r="C166" s="232"/>
      <c r="D166" s="232"/>
      <c r="E166" s="232"/>
      <c r="F166" s="232"/>
      <c r="G166" s="233"/>
      <c r="H166" s="232"/>
      <c r="I166" s="232"/>
      <c r="J166" s="232"/>
      <c r="K166" s="256"/>
    </row>
    <row r="167" spans="2:11" ht="15" customHeight="1">
      <c r="B167" s="235"/>
      <c r="C167" s="215" t="s">
        <v>1030</v>
      </c>
      <c r="D167" s="215"/>
      <c r="E167" s="215"/>
      <c r="F167" s="234" t="s">
        <v>1027</v>
      </c>
      <c r="G167" s="215"/>
      <c r="H167" s="215" t="s">
        <v>18</v>
      </c>
      <c r="I167" s="215" t="s">
        <v>1029</v>
      </c>
      <c r="J167" s="215">
        <v>120</v>
      </c>
      <c r="K167" s="256"/>
    </row>
    <row r="168" spans="2:11" ht="15" customHeight="1">
      <c r="B168" s="235"/>
      <c r="C168" s="215" t="s">
        <v>27</v>
      </c>
      <c r="D168" s="215"/>
      <c r="E168" s="215"/>
      <c r="F168" s="234" t="s">
        <v>1027</v>
      </c>
      <c r="G168" s="215"/>
      <c r="H168" s="215" t="s">
        <v>28</v>
      </c>
      <c r="I168" s="215" t="s">
        <v>1029</v>
      </c>
      <c r="J168" s="215" t="s">
        <v>29</v>
      </c>
      <c r="K168" s="256"/>
    </row>
    <row r="169" spans="2:11" ht="15" customHeight="1">
      <c r="B169" s="235"/>
      <c r="C169" s="215" t="s">
        <v>976</v>
      </c>
      <c r="D169" s="215"/>
      <c r="E169" s="215"/>
      <c r="F169" s="234" t="s">
        <v>1027</v>
      </c>
      <c r="G169" s="215"/>
      <c r="H169" s="215" t="s">
        <v>45</v>
      </c>
      <c r="I169" s="215" t="s">
        <v>1029</v>
      </c>
      <c r="J169" s="215" t="s">
        <v>29</v>
      </c>
      <c r="K169" s="256"/>
    </row>
    <row r="170" spans="2:11" ht="15" customHeight="1">
      <c r="B170" s="235"/>
      <c r="C170" s="215" t="s">
        <v>1032</v>
      </c>
      <c r="D170" s="215"/>
      <c r="E170" s="215"/>
      <c r="F170" s="234" t="s">
        <v>1033</v>
      </c>
      <c r="G170" s="215"/>
      <c r="H170" s="215" t="s">
        <v>45</v>
      </c>
      <c r="I170" s="215" t="s">
        <v>1029</v>
      </c>
      <c r="J170" s="215">
        <v>50</v>
      </c>
      <c r="K170" s="256"/>
    </row>
    <row r="171" spans="2:11" ht="15" customHeight="1">
      <c r="B171" s="235"/>
      <c r="C171" s="215" t="s">
        <v>1035</v>
      </c>
      <c r="D171" s="215"/>
      <c r="E171" s="215"/>
      <c r="F171" s="234" t="s">
        <v>1027</v>
      </c>
      <c r="G171" s="215"/>
      <c r="H171" s="215" t="s">
        <v>45</v>
      </c>
      <c r="I171" s="215" t="s">
        <v>1037</v>
      </c>
      <c r="J171" s="215"/>
      <c r="K171" s="256"/>
    </row>
    <row r="172" spans="2:11" ht="15" customHeight="1">
      <c r="B172" s="235"/>
      <c r="C172" s="215" t="s">
        <v>1046</v>
      </c>
      <c r="D172" s="215"/>
      <c r="E172" s="215"/>
      <c r="F172" s="234" t="s">
        <v>1033</v>
      </c>
      <c r="G172" s="215"/>
      <c r="H172" s="215" t="s">
        <v>45</v>
      </c>
      <c r="I172" s="215" t="s">
        <v>1029</v>
      </c>
      <c r="J172" s="215">
        <v>50</v>
      </c>
      <c r="K172" s="256"/>
    </row>
    <row r="173" spans="2:11" ht="15" customHeight="1">
      <c r="B173" s="235"/>
      <c r="C173" s="215" t="s">
        <v>6</v>
      </c>
      <c r="D173" s="215"/>
      <c r="E173" s="215"/>
      <c r="F173" s="234" t="s">
        <v>1033</v>
      </c>
      <c r="G173" s="215"/>
      <c r="H173" s="215" t="s">
        <v>45</v>
      </c>
      <c r="I173" s="215" t="s">
        <v>1029</v>
      </c>
      <c r="J173" s="215">
        <v>50</v>
      </c>
      <c r="K173" s="256"/>
    </row>
    <row r="174" spans="2:11" ht="15" customHeight="1">
      <c r="B174" s="235"/>
      <c r="C174" s="215" t="s">
        <v>4</v>
      </c>
      <c r="D174" s="215"/>
      <c r="E174" s="215"/>
      <c r="F174" s="234" t="s">
        <v>1033</v>
      </c>
      <c r="G174" s="215"/>
      <c r="H174" s="215" t="s">
        <v>45</v>
      </c>
      <c r="I174" s="215" t="s">
        <v>1029</v>
      </c>
      <c r="J174" s="215">
        <v>50</v>
      </c>
      <c r="K174" s="256"/>
    </row>
    <row r="175" spans="2:11" ht="15" customHeight="1">
      <c r="B175" s="235"/>
      <c r="C175" s="215" t="s">
        <v>179</v>
      </c>
      <c r="D175" s="215"/>
      <c r="E175" s="215"/>
      <c r="F175" s="234" t="s">
        <v>1027</v>
      </c>
      <c r="G175" s="215"/>
      <c r="H175" s="215" t="s">
        <v>46</v>
      </c>
      <c r="I175" s="215" t="s">
        <v>47</v>
      </c>
      <c r="J175" s="215"/>
      <c r="K175" s="256"/>
    </row>
    <row r="176" spans="2:11" ht="15" customHeight="1">
      <c r="B176" s="235"/>
      <c r="C176" s="215" t="s">
        <v>137</v>
      </c>
      <c r="D176" s="215"/>
      <c r="E176" s="215"/>
      <c r="F176" s="234" t="s">
        <v>1027</v>
      </c>
      <c r="G176" s="215"/>
      <c r="H176" s="215" t="s">
        <v>48</v>
      </c>
      <c r="I176" s="215" t="s">
        <v>49</v>
      </c>
      <c r="J176" s="215">
        <v>1</v>
      </c>
      <c r="K176" s="256"/>
    </row>
    <row r="177" spans="2:11" ht="15" customHeight="1">
      <c r="B177" s="235"/>
      <c r="C177" s="215" t="s">
        <v>133</v>
      </c>
      <c r="D177" s="215"/>
      <c r="E177" s="215"/>
      <c r="F177" s="234" t="s">
        <v>1027</v>
      </c>
      <c r="G177" s="215"/>
      <c r="H177" s="215" t="s">
        <v>50</v>
      </c>
      <c r="I177" s="215" t="s">
        <v>1029</v>
      </c>
      <c r="J177" s="215">
        <v>20</v>
      </c>
      <c r="K177" s="256"/>
    </row>
    <row r="178" spans="2:11" ht="15" customHeight="1">
      <c r="B178" s="235"/>
      <c r="C178" s="215" t="s">
        <v>180</v>
      </c>
      <c r="D178" s="215"/>
      <c r="E178" s="215"/>
      <c r="F178" s="234" t="s">
        <v>1027</v>
      </c>
      <c r="G178" s="215"/>
      <c r="H178" s="215" t="s">
        <v>51</v>
      </c>
      <c r="I178" s="215" t="s">
        <v>1029</v>
      </c>
      <c r="J178" s="215">
        <v>255</v>
      </c>
      <c r="K178" s="256"/>
    </row>
    <row r="179" spans="2:11" ht="15" customHeight="1">
      <c r="B179" s="235"/>
      <c r="C179" s="215" t="s">
        <v>181</v>
      </c>
      <c r="D179" s="215"/>
      <c r="E179" s="215"/>
      <c r="F179" s="234" t="s">
        <v>1027</v>
      </c>
      <c r="G179" s="215"/>
      <c r="H179" s="215" t="s">
        <v>992</v>
      </c>
      <c r="I179" s="215" t="s">
        <v>1029</v>
      </c>
      <c r="J179" s="215">
        <v>10</v>
      </c>
      <c r="K179" s="256"/>
    </row>
    <row r="180" spans="2:11" ht="15" customHeight="1">
      <c r="B180" s="235"/>
      <c r="C180" s="215" t="s">
        <v>182</v>
      </c>
      <c r="D180" s="215"/>
      <c r="E180" s="215"/>
      <c r="F180" s="234" t="s">
        <v>1027</v>
      </c>
      <c r="G180" s="215"/>
      <c r="H180" s="215" t="s">
        <v>52</v>
      </c>
      <c r="I180" s="215" t="s">
        <v>13</v>
      </c>
      <c r="J180" s="215"/>
      <c r="K180" s="256"/>
    </row>
    <row r="181" spans="2:11" ht="15" customHeight="1">
      <c r="B181" s="235"/>
      <c r="C181" s="215" t="s">
        <v>53</v>
      </c>
      <c r="D181" s="215"/>
      <c r="E181" s="215"/>
      <c r="F181" s="234" t="s">
        <v>1027</v>
      </c>
      <c r="G181" s="215"/>
      <c r="H181" s="215" t="s">
        <v>54</v>
      </c>
      <c r="I181" s="215" t="s">
        <v>13</v>
      </c>
      <c r="J181" s="215"/>
      <c r="K181" s="256"/>
    </row>
    <row r="182" spans="2:11" ht="15" customHeight="1">
      <c r="B182" s="235"/>
      <c r="C182" s="215" t="s">
        <v>42</v>
      </c>
      <c r="D182" s="215"/>
      <c r="E182" s="215"/>
      <c r="F182" s="234" t="s">
        <v>1027</v>
      </c>
      <c r="G182" s="215"/>
      <c r="H182" s="215" t="s">
        <v>55</v>
      </c>
      <c r="I182" s="215" t="s">
        <v>13</v>
      </c>
      <c r="J182" s="215"/>
      <c r="K182" s="256"/>
    </row>
    <row r="183" spans="2:11" ht="15" customHeight="1">
      <c r="B183" s="235"/>
      <c r="C183" s="215" t="s">
        <v>184</v>
      </c>
      <c r="D183" s="215"/>
      <c r="E183" s="215"/>
      <c r="F183" s="234" t="s">
        <v>1033</v>
      </c>
      <c r="G183" s="215"/>
      <c r="H183" s="215" t="s">
        <v>56</v>
      </c>
      <c r="I183" s="215" t="s">
        <v>1029</v>
      </c>
      <c r="J183" s="215">
        <v>50</v>
      </c>
      <c r="K183" s="256"/>
    </row>
    <row r="184" spans="2:11" ht="15" customHeight="1">
      <c r="B184" s="235"/>
      <c r="C184" s="215" t="s">
        <v>57</v>
      </c>
      <c r="D184" s="215"/>
      <c r="E184" s="215"/>
      <c r="F184" s="234" t="s">
        <v>1033</v>
      </c>
      <c r="G184" s="215"/>
      <c r="H184" s="215" t="s">
        <v>58</v>
      </c>
      <c r="I184" s="215" t="s">
        <v>59</v>
      </c>
      <c r="J184" s="215"/>
      <c r="K184" s="256"/>
    </row>
    <row r="185" spans="2:11" ht="15" customHeight="1">
      <c r="B185" s="235"/>
      <c r="C185" s="215" t="s">
        <v>60</v>
      </c>
      <c r="D185" s="215"/>
      <c r="E185" s="215"/>
      <c r="F185" s="234" t="s">
        <v>1033</v>
      </c>
      <c r="G185" s="215"/>
      <c r="H185" s="215" t="s">
        <v>61</v>
      </c>
      <c r="I185" s="215" t="s">
        <v>59</v>
      </c>
      <c r="J185" s="215"/>
      <c r="K185" s="256"/>
    </row>
    <row r="186" spans="2:11" ht="15" customHeight="1">
      <c r="B186" s="235"/>
      <c r="C186" s="215" t="s">
        <v>62</v>
      </c>
      <c r="D186" s="215"/>
      <c r="E186" s="215"/>
      <c r="F186" s="234" t="s">
        <v>1033</v>
      </c>
      <c r="G186" s="215"/>
      <c r="H186" s="215" t="s">
        <v>63</v>
      </c>
      <c r="I186" s="215" t="s">
        <v>59</v>
      </c>
      <c r="J186" s="215"/>
      <c r="K186" s="256"/>
    </row>
    <row r="187" spans="2:11" ht="15" customHeight="1">
      <c r="B187" s="235"/>
      <c r="C187" s="268" t="s">
        <v>64</v>
      </c>
      <c r="D187" s="215"/>
      <c r="E187" s="215"/>
      <c r="F187" s="234" t="s">
        <v>1033</v>
      </c>
      <c r="G187" s="215"/>
      <c r="H187" s="215" t="s">
        <v>65</v>
      </c>
      <c r="I187" s="215" t="s">
        <v>66</v>
      </c>
      <c r="J187" s="269" t="s">
        <v>67</v>
      </c>
      <c r="K187" s="256"/>
    </row>
    <row r="188" spans="2:11" ht="15" customHeight="1">
      <c r="B188" s="262"/>
      <c r="C188" s="270"/>
      <c r="D188" s="244"/>
      <c r="E188" s="244"/>
      <c r="F188" s="244"/>
      <c r="G188" s="244"/>
      <c r="H188" s="244"/>
      <c r="I188" s="244"/>
      <c r="J188" s="244"/>
      <c r="K188" s="263"/>
    </row>
    <row r="189" spans="2:11" ht="18.75" customHeight="1">
      <c r="B189" s="271"/>
      <c r="C189" s="272"/>
      <c r="D189" s="272"/>
      <c r="E189" s="272"/>
      <c r="F189" s="273"/>
      <c r="G189" s="215"/>
      <c r="H189" s="215"/>
      <c r="I189" s="215"/>
      <c r="J189" s="215"/>
      <c r="K189" s="120"/>
    </row>
    <row r="190" spans="2:11" ht="18.75" customHeight="1">
      <c r="B190" s="120"/>
      <c r="C190" s="215"/>
      <c r="D190" s="215"/>
      <c r="E190" s="215"/>
      <c r="F190" s="234"/>
      <c r="G190" s="215"/>
      <c r="H190" s="215"/>
      <c r="I190" s="215"/>
      <c r="J190" s="215"/>
      <c r="K190" s="120"/>
    </row>
    <row r="191" spans="2:11" ht="18.75" customHeight="1">
      <c r="B191" s="221"/>
      <c r="C191" s="221"/>
      <c r="D191" s="221"/>
      <c r="E191" s="221"/>
      <c r="F191" s="221"/>
      <c r="G191" s="221"/>
      <c r="H191" s="221"/>
      <c r="I191" s="221"/>
      <c r="J191" s="221"/>
      <c r="K191" s="221"/>
    </row>
    <row r="192" spans="2:11" ht="13.5">
      <c r="B192" s="203"/>
      <c r="C192" s="204"/>
      <c r="D192" s="204"/>
      <c r="E192" s="204"/>
      <c r="F192" s="204"/>
      <c r="G192" s="204"/>
      <c r="H192" s="204"/>
      <c r="I192" s="204"/>
      <c r="J192" s="204"/>
      <c r="K192" s="205"/>
    </row>
    <row r="193" spans="2:11" ht="21">
      <c r="B193" s="206"/>
      <c r="C193" s="590" t="s">
        <v>68</v>
      </c>
      <c r="D193" s="590"/>
      <c r="E193" s="590"/>
      <c r="F193" s="590"/>
      <c r="G193" s="590"/>
      <c r="H193" s="590"/>
      <c r="I193" s="590"/>
      <c r="J193" s="590"/>
      <c r="K193" s="207"/>
    </row>
    <row r="194" spans="2:11" ht="25.5" customHeight="1">
      <c r="B194" s="206"/>
      <c r="C194" s="274" t="s">
        <v>69</v>
      </c>
      <c r="D194" s="274"/>
      <c r="E194" s="274"/>
      <c r="F194" s="274" t="s">
        <v>70</v>
      </c>
      <c r="G194" s="275"/>
      <c r="H194" s="591" t="s">
        <v>71</v>
      </c>
      <c r="I194" s="591"/>
      <c r="J194" s="591"/>
      <c r="K194" s="207"/>
    </row>
    <row r="195" spans="2:11" ht="5.25" customHeight="1">
      <c r="B195" s="235"/>
      <c r="C195" s="232"/>
      <c r="D195" s="232"/>
      <c r="E195" s="232"/>
      <c r="F195" s="232"/>
      <c r="G195" s="215"/>
      <c r="H195" s="232"/>
      <c r="I195" s="232"/>
      <c r="J195" s="232"/>
      <c r="K195" s="256"/>
    </row>
    <row r="196" spans="2:11" ht="15" customHeight="1">
      <c r="B196" s="235"/>
      <c r="C196" s="215" t="s">
        <v>72</v>
      </c>
      <c r="D196" s="215"/>
      <c r="E196" s="215"/>
      <c r="F196" s="234" t="s">
        <v>123</v>
      </c>
      <c r="G196" s="215"/>
      <c r="H196" s="588" t="s">
        <v>73</v>
      </c>
      <c r="I196" s="588"/>
      <c r="J196" s="588"/>
      <c r="K196" s="256"/>
    </row>
    <row r="197" spans="2:11" ht="15" customHeight="1">
      <c r="B197" s="235"/>
      <c r="C197" s="241"/>
      <c r="D197" s="215"/>
      <c r="E197" s="215"/>
      <c r="F197" s="234" t="s">
        <v>124</v>
      </c>
      <c r="G197" s="215"/>
      <c r="H197" s="588" t="s">
        <v>74</v>
      </c>
      <c r="I197" s="588"/>
      <c r="J197" s="588"/>
      <c r="K197" s="256"/>
    </row>
    <row r="198" spans="2:11" ht="15" customHeight="1">
      <c r="B198" s="235"/>
      <c r="C198" s="241"/>
      <c r="D198" s="215"/>
      <c r="E198" s="215"/>
      <c r="F198" s="234" t="s">
        <v>127</v>
      </c>
      <c r="G198" s="215"/>
      <c r="H198" s="588" t="s">
        <v>75</v>
      </c>
      <c r="I198" s="588"/>
      <c r="J198" s="588"/>
      <c r="K198" s="256"/>
    </row>
    <row r="199" spans="2:11" ht="15" customHeight="1">
      <c r="B199" s="235"/>
      <c r="C199" s="215"/>
      <c r="D199" s="215"/>
      <c r="E199" s="215"/>
      <c r="F199" s="234" t="s">
        <v>125</v>
      </c>
      <c r="G199" s="215"/>
      <c r="H199" s="588" t="s">
        <v>76</v>
      </c>
      <c r="I199" s="588"/>
      <c r="J199" s="588"/>
      <c r="K199" s="256"/>
    </row>
    <row r="200" spans="2:11" ht="15" customHeight="1">
      <c r="B200" s="235"/>
      <c r="C200" s="215"/>
      <c r="D200" s="215"/>
      <c r="E200" s="215"/>
      <c r="F200" s="234" t="s">
        <v>126</v>
      </c>
      <c r="G200" s="215"/>
      <c r="H200" s="588" t="s">
        <v>77</v>
      </c>
      <c r="I200" s="588"/>
      <c r="J200" s="588"/>
      <c r="K200" s="256"/>
    </row>
    <row r="201" spans="2:11" ht="15" customHeight="1">
      <c r="B201" s="235"/>
      <c r="C201" s="215"/>
      <c r="D201" s="215"/>
      <c r="E201" s="215"/>
      <c r="F201" s="234"/>
      <c r="G201" s="215"/>
      <c r="H201" s="215"/>
      <c r="I201" s="215"/>
      <c r="J201" s="215"/>
      <c r="K201" s="256"/>
    </row>
    <row r="202" spans="2:11" ht="15" customHeight="1">
      <c r="B202" s="235"/>
      <c r="C202" s="215" t="s">
        <v>25</v>
      </c>
      <c r="D202" s="215"/>
      <c r="E202" s="215"/>
      <c r="F202" s="234" t="s">
        <v>161</v>
      </c>
      <c r="G202" s="215"/>
      <c r="H202" s="588" t="s">
        <v>78</v>
      </c>
      <c r="I202" s="588"/>
      <c r="J202" s="588"/>
      <c r="K202" s="256"/>
    </row>
    <row r="203" spans="2:11" ht="15" customHeight="1">
      <c r="B203" s="235"/>
      <c r="C203" s="241"/>
      <c r="D203" s="215"/>
      <c r="E203" s="215"/>
      <c r="F203" s="234" t="s">
        <v>973</v>
      </c>
      <c r="G203" s="215"/>
      <c r="H203" s="588" t="s">
        <v>974</v>
      </c>
      <c r="I203" s="588"/>
      <c r="J203" s="588"/>
      <c r="K203" s="256"/>
    </row>
    <row r="204" spans="2:11" ht="15" customHeight="1">
      <c r="B204" s="235"/>
      <c r="C204" s="215"/>
      <c r="D204" s="215"/>
      <c r="E204" s="215"/>
      <c r="F204" s="234" t="s">
        <v>971</v>
      </c>
      <c r="G204" s="215"/>
      <c r="H204" s="588" t="s">
        <v>79</v>
      </c>
      <c r="I204" s="588"/>
      <c r="J204" s="588"/>
      <c r="K204" s="256"/>
    </row>
    <row r="205" spans="2:11" ht="15" customHeight="1">
      <c r="B205" s="276"/>
      <c r="C205" s="241"/>
      <c r="D205" s="241"/>
      <c r="E205" s="241"/>
      <c r="F205" s="234" t="s">
        <v>156</v>
      </c>
      <c r="G205" s="220"/>
      <c r="H205" s="587" t="s">
        <v>157</v>
      </c>
      <c r="I205" s="587"/>
      <c r="J205" s="587"/>
      <c r="K205" s="277"/>
    </row>
    <row r="206" spans="2:11" ht="15" customHeight="1">
      <c r="B206" s="276"/>
      <c r="C206" s="241"/>
      <c r="D206" s="241"/>
      <c r="E206" s="241"/>
      <c r="F206" s="234" t="s">
        <v>975</v>
      </c>
      <c r="G206" s="220"/>
      <c r="H206" s="587" t="s">
        <v>80</v>
      </c>
      <c r="I206" s="587"/>
      <c r="J206" s="587"/>
      <c r="K206" s="277"/>
    </row>
    <row r="207" spans="2:11" ht="15" customHeight="1">
      <c r="B207" s="276"/>
      <c r="C207" s="241"/>
      <c r="D207" s="241"/>
      <c r="E207" s="241"/>
      <c r="F207" s="278"/>
      <c r="G207" s="220"/>
      <c r="H207" s="279"/>
      <c r="I207" s="279"/>
      <c r="J207" s="279"/>
      <c r="K207" s="277"/>
    </row>
    <row r="208" spans="2:11" ht="15" customHeight="1">
      <c r="B208" s="276"/>
      <c r="C208" s="215" t="s">
        <v>49</v>
      </c>
      <c r="D208" s="241"/>
      <c r="E208" s="241"/>
      <c r="F208" s="234">
        <v>1</v>
      </c>
      <c r="G208" s="220"/>
      <c r="H208" s="587" t="s">
        <v>81</v>
      </c>
      <c r="I208" s="587"/>
      <c r="J208" s="587"/>
      <c r="K208" s="277"/>
    </row>
    <row r="209" spans="2:11" ht="15" customHeight="1">
      <c r="B209" s="276"/>
      <c r="C209" s="241"/>
      <c r="D209" s="241"/>
      <c r="E209" s="241"/>
      <c r="F209" s="234">
        <v>2</v>
      </c>
      <c r="G209" s="220"/>
      <c r="H209" s="587" t="s">
        <v>82</v>
      </c>
      <c r="I209" s="587"/>
      <c r="J209" s="587"/>
      <c r="K209" s="277"/>
    </row>
    <row r="210" spans="2:11" ht="15" customHeight="1">
      <c r="B210" s="276"/>
      <c r="C210" s="241"/>
      <c r="D210" s="241"/>
      <c r="E210" s="241"/>
      <c r="F210" s="234">
        <v>3</v>
      </c>
      <c r="G210" s="220"/>
      <c r="H210" s="587" t="s">
        <v>83</v>
      </c>
      <c r="I210" s="587"/>
      <c r="J210" s="587"/>
      <c r="K210" s="277"/>
    </row>
    <row r="211" spans="2:11" ht="15" customHeight="1">
      <c r="B211" s="276"/>
      <c r="C211" s="241"/>
      <c r="D211" s="241"/>
      <c r="E211" s="241"/>
      <c r="F211" s="234">
        <v>4</v>
      </c>
      <c r="G211" s="220"/>
      <c r="H211" s="587" t="s">
        <v>84</v>
      </c>
      <c r="I211" s="587"/>
      <c r="J211" s="587"/>
      <c r="K211" s="277"/>
    </row>
    <row r="212" spans="2:11" ht="12.75" customHeight="1">
      <c r="B212" s="280"/>
      <c r="C212" s="281"/>
      <c r="D212" s="281"/>
      <c r="E212" s="281"/>
      <c r="F212" s="281"/>
      <c r="G212" s="281"/>
      <c r="H212" s="281"/>
      <c r="I212" s="281"/>
      <c r="J212" s="281"/>
      <c r="K212" s="282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73:J73"/>
    <mergeCell ref="C53:J53"/>
    <mergeCell ref="C55:J55"/>
    <mergeCell ref="D56:J56"/>
    <mergeCell ref="D57:J57"/>
    <mergeCell ref="D58:J58"/>
    <mergeCell ref="D59:J59"/>
    <mergeCell ref="H196:J196"/>
    <mergeCell ref="D60:J60"/>
    <mergeCell ref="D61:J61"/>
    <mergeCell ref="D63:J63"/>
    <mergeCell ref="D64:J64"/>
    <mergeCell ref="C163:J163"/>
    <mergeCell ref="D65:J65"/>
    <mergeCell ref="D66:J66"/>
    <mergeCell ref="D67:J67"/>
    <mergeCell ref="D68:J68"/>
    <mergeCell ref="H202:J202"/>
    <mergeCell ref="H197:J197"/>
    <mergeCell ref="H198:J198"/>
    <mergeCell ref="H199:J199"/>
    <mergeCell ref="H200:J200"/>
    <mergeCell ref="C100:J100"/>
    <mergeCell ref="C120:J120"/>
    <mergeCell ref="C145:J145"/>
    <mergeCell ref="C193:J193"/>
    <mergeCell ref="H194:J194"/>
    <mergeCell ref="H210:J210"/>
    <mergeCell ref="H211:J211"/>
    <mergeCell ref="H203:J203"/>
    <mergeCell ref="H204:J204"/>
    <mergeCell ref="H206:J206"/>
    <mergeCell ref="H208:J208"/>
    <mergeCell ref="H205:J205"/>
    <mergeCell ref="H209:J209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DESKTOP-KIFP0OB\Ondra_NB</dc:creator>
  <cp:keywords/>
  <dc:description/>
  <cp:lastModifiedBy>Jan</cp:lastModifiedBy>
  <cp:lastPrinted>2016-07-28T05:52:08Z</cp:lastPrinted>
  <dcterms:created xsi:type="dcterms:W3CDTF">2016-04-13T09:15:07Z</dcterms:created>
  <dcterms:modified xsi:type="dcterms:W3CDTF">2016-11-23T09:04:28Z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