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0" windowWidth="14370" windowHeight="13635" activeTab="1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2">'Rozpocet'!$11:$13</definedName>
  </definedNames>
  <calcPr fullCalcOnLoad="1"/>
</workbook>
</file>

<file path=xl/sharedStrings.xml><?xml version="1.0" encoding="utf-8"?>
<sst xmlns="http://schemas.openxmlformats.org/spreadsheetml/2006/main" count="893" uniqueCount="241">
  <si>
    <t>32*1,5</t>
  </si>
  <si>
    <t>24*1,8</t>
  </si>
  <si>
    <t>0,6*24</t>
  </si>
  <si>
    <t>0,9*4</t>
  </si>
  <si>
    <t>30*1,5</t>
  </si>
  <si>
    <t>1,8*16</t>
  </si>
  <si>
    <t>Z1 - D+M Ocelová mříž suteréního okna, 800x400mm</t>
  </si>
  <si>
    <t>Z2 - D+M Ocelová mříž suteréního okna, 1100x400mm</t>
  </si>
  <si>
    <t>1,000</t>
  </si>
  <si>
    <t>kompletní specifikace viz výpis oken vč. žaluzie</t>
  </si>
  <si>
    <t xml:space="preserve">kompletní specifikace viz výpis oken </t>
  </si>
  <si>
    <t>SMO ÚMOb Mariánské Hory a Hulváky</t>
  </si>
  <si>
    <t>784</t>
  </si>
  <si>
    <t>Dokončovací práce - malby</t>
  </si>
  <si>
    <t>784453621</t>
  </si>
  <si>
    <t>Malby směsi tekuté disperzní bílé dvojnásobné s penetrací místnost v do 3,8 m</t>
  </si>
  <si>
    <t>KRYCÍ LIST PROPOČTU</t>
  </si>
  <si>
    <t>VON</t>
  </si>
  <si>
    <t>REKAPITULACE PROPOČTU</t>
  </si>
  <si>
    <t>POLOŽKOVÝ PROPOČET NÁKLADŮ</t>
  </si>
  <si>
    <t>kpl</t>
  </si>
  <si>
    <t>Název stavby</t>
  </si>
  <si>
    <t>JKSO</t>
  </si>
  <si>
    <t>Kód stavby</t>
  </si>
  <si>
    <t>N15-076</t>
  </si>
  <si>
    <t>Název objektu</t>
  </si>
  <si>
    <t>EČO</t>
  </si>
  <si>
    <t>Kód objektu</t>
  </si>
  <si>
    <t>3-revize2</t>
  </si>
  <si>
    <t>Název části</t>
  </si>
  <si>
    <t xml:space="preserve"> </t>
  </si>
  <si>
    <t>Místo</t>
  </si>
  <si>
    <t>Ostrava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</si>
  <si>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</si>
  <si>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</si>
  <si>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</si>
  <si>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</si>
  <si>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</si>
  <si>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</si>
  <si>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</si>
  <si>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POEL spol. s r.o.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</si>
  <si>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</si>
  <si>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</si>
  <si>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</si>
  <si>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</si>
  <si>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</si>
  <si>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</si>
  <si>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</si>
  <si>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</si>
  <si>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</si>
  <si>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</si>
  <si>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</si>
  <si>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</si>
  <si>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</si>
  <si>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</si>
  <si>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</si>
  <si>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</si>
  <si>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</si>
  <si>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</si>
  <si>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</si>
  <si>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</si>
  <si>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</si>
  <si>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%</t>
  </si>
  <si>
    <t>Montáž</t>
  </si>
  <si>
    <t>PSV</t>
  </si>
  <si>
    <t>"M"</t>
  </si>
  <si>
    <t>ZRN (ř. 1-6)</t>
  </si>
  <si>
    <t>NUS (ř. 13-18)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</si>
  <si>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</si>
  <si>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</si>
  <si>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</si>
  <si>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</si>
  <si>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</si>
  <si>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</si>
  <si>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</si>
  <si>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</si>
  <si>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</si>
  <si>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</si>
  <si>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</si>
  <si>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</si>
  <si>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</si>
  <si>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</si>
  <si>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</si>
  <si>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</si>
  <si>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</si>
  <si>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</si>
  <si>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</si>
  <si>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</si>
  <si>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</si>
  <si>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</si>
  <si>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</si>
  <si>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</si>
  <si>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</si>
  <si>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</si>
  <si>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</si>
  <si>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</si>
  <si>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</si>
  <si>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</si>
  <si>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</si>
  <si>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</si>
  <si>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</si>
  <si>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</si>
  <si>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</si>
  <si>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</si>
  <si>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</si>
  <si>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</si>
  <si>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</si>
  <si>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</si>
  <si>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</si>
  <si>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</si>
  <si>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K</t>
  </si>
  <si>
    <t>m2</t>
  </si>
  <si>
    <t>2</t>
  </si>
  <si>
    <t>-1</t>
  </si>
  <si>
    <t>Součet</t>
  </si>
  <si>
    <t>4</t>
  </si>
  <si>
    <t>3</t>
  </si>
  <si>
    <t>6</t>
  </si>
  <si>
    <t>t</t>
  </si>
  <si>
    <t>M</t>
  </si>
  <si>
    <t>MAT</t>
  </si>
  <si>
    <t>011</t>
  </si>
  <si>
    <t>Úpravy povrchů, podlahy a osazování výplní</t>
  </si>
  <si>
    <t>014</t>
  </si>
  <si>
    <t>612425921</t>
  </si>
  <si>
    <t>Omítka vápenná hladká vnitřního ostění okenního nebo dveřního</t>
  </si>
  <si>
    <t>612425931</t>
  </si>
  <si>
    <t>Omítka vápenná štuková vnitřního ostění okenního nebo dveřního</t>
  </si>
  <si>
    <t>m</t>
  </si>
  <si>
    <t>612499991</t>
  </si>
  <si>
    <t>Začištění omítek kolem oken, dveří vč. dodávky vnitřní APU lišty</t>
  </si>
  <si>
    <t>283763720</t>
  </si>
  <si>
    <t>polystyren extrudovaný XPS - 1250 x 600 x 100 mm</t>
  </si>
  <si>
    <t>622211031</t>
  </si>
  <si>
    <t>622400319</t>
  </si>
  <si>
    <t>Zateplení parapetů deskami XPS tl. 30-50 mm</t>
  </si>
  <si>
    <t>632450123</t>
  </si>
  <si>
    <t>Vyrovnávací cementový potěr tl do 40 mm ze suchých směsí provedený v pásu</t>
  </si>
  <si>
    <t>PK</t>
  </si>
  <si>
    <t>ks</t>
  </si>
  <si>
    <t>'kompletní provedení dle specifikace PD a TZ vč. všech souvisejících prací dodávek, příslušenství a komponentů dle výpisu</t>
  </si>
  <si>
    <t>'v jednotkové ceně započítáno: dodávka, výroba, montáž/osazení/kotvení (vč.kotvících prvků), povrchová úprava</t>
  </si>
  <si>
    <t>99</t>
  </si>
  <si>
    <t>Přesun hmot</t>
  </si>
  <si>
    <t>013</t>
  </si>
  <si>
    <t>979011111</t>
  </si>
  <si>
    <t>Svislá doprava suti a vybouraných hmot za prvé podlaží</t>
  </si>
  <si>
    <t>979011121</t>
  </si>
  <si>
    <t>Svislá doprava suti a vybouraných hmot ZKD podlaží</t>
  </si>
  <si>
    <t>979081111</t>
  </si>
  <si>
    <t>Odvoz suti a vybouraných hmot na skládku do 1 km, vč. naložení na dopravní prostředek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</si>
  <si>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</si>
  <si>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</si>
  <si>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</si>
  <si>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</si>
  <si>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979099231</t>
  </si>
  <si>
    <t>Poplatek za uložení stavebního odpadu, bez rozlišení, na skládce (skládkovné)</t>
  </si>
  <si>
    <t>968062399</t>
  </si>
  <si>
    <t>Vybourání rámů výplní otvorů, bez rozlišení vč, vyvěšení křídel, demontáže parapetů , příslušenství, komponentů - dle specifikace</t>
  </si>
  <si>
    <t>978013191</t>
  </si>
  <si>
    <t>Otlučení vnitřních omítek stěn MV nebo MVC stěn o rozsahu do 100 %</t>
  </si>
  <si>
    <t>967031132</t>
  </si>
  <si>
    <t>Přisekání rovných ostění v cihelném zdivu na MV nebo MVC</t>
  </si>
  <si>
    <t>Práce a dodávky PSV</t>
  </si>
  <si>
    <t>764</t>
  </si>
  <si>
    <t>Konstrukce klempířské</t>
  </si>
  <si>
    <t>764144301</t>
  </si>
  <si>
    <t>K1 - D+M Oplechování parapetu, r.š. 300mm</t>
  </si>
  <si>
    <t>'kompletní specifikace viz výpis klempířských výrobků</t>
  </si>
  <si>
    <t>764144302</t>
  </si>
  <si>
    <t>K2 - D+M Oplechování parapetu, r.š. 300mm</t>
  </si>
  <si>
    <t>764144303</t>
  </si>
  <si>
    <t>K3 - D+M Oplechování parapetu, r.š. 300mm</t>
  </si>
  <si>
    <t>764144304</t>
  </si>
  <si>
    <t>K4 - D+M Oplechování parapetu, r.š. 300mm</t>
  </si>
  <si>
    <t>764144308</t>
  </si>
  <si>
    <t>K8 - D+M Oplechování parapetu, r.š. 300mm</t>
  </si>
  <si>
    <t>764144309</t>
  </si>
  <si>
    <t>K9 - D+M Oplechování parapetu, r.š. 300mm</t>
  </si>
  <si>
    <t>998764204</t>
  </si>
  <si>
    <t>Přesun hmot procentní pro konstrukce klempířské v objektech</t>
  </si>
  <si>
    <t>766</t>
  </si>
  <si>
    <t>Konstrukce truhlářské</t>
  </si>
  <si>
    <t>766766901</t>
  </si>
  <si>
    <t>1 - D+M Plastové okno dvoukřídlové, 1500x1500mm</t>
  </si>
  <si>
    <t>'kompletní specifikace viz výpis oken</t>
  </si>
  <si>
    <t>766766902</t>
  </si>
  <si>
    <t>766766904</t>
  </si>
  <si>
    <t>2 - D+M Plastové okno dvoukřídlové, 1800x1500mm</t>
  </si>
  <si>
    <t>766766905</t>
  </si>
  <si>
    <t>766766906</t>
  </si>
  <si>
    <t>3 - D+M Plastové okno jednokřídlové, 600x1200mm</t>
  </si>
  <si>
    <t>766766907</t>
  </si>
  <si>
    <t>766766908</t>
  </si>
  <si>
    <t>4 - D+M Plastové okno jednokřídlové, 600x1200mm</t>
  </si>
  <si>
    <t>766766909</t>
  </si>
  <si>
    <t>766766910</t>
  </si>
  <si>
    <t>766766911</t>
  </si>
  <si>
    <t>766766913</t>
  </si>
  <si>
    <t>766766914</t>
  </si>
  <si>
    <t>766766927</t>
  </si>
  <si>
    <t>T1 - D+M Parapetní deska z PVC, 450x20mm</t>
  </si>
  <si>
    <t>'kompletní specifikace viz výpis truhlářských výrobků</t>
  </si>
  <si>
    <t>766766928</t>
  </si>
  <si>
    <t>T2 - D+M Parapetní deska z PVC, 450x20mm</t>
  </si>
  <si>
    <t>766766930</t>
  </si>
  <si>
    <t>T4 - D+M Parapetní deska z PVC, 450x20mm</t>
  </si>
  <si>
    <t>998766204</t>
  </si>
  <si>
    <t>Přesun hmot procentní pro konstrukce truhlářské v objektech</t>
  </si>
  <si>
    <t>767</t>
  </si>
  <si>
    <t>Konstrukce zámečnické</t>
  </si>
  <si>
    <t>'kompletní specifikace viz výpis zámečnických výrobků</t>
  </si>
  <si>
    <t>767077215</t>
  </si>
  <si>
    <t>767077216</t>
  </si>
  <si>
    <t>998767204</t>
  </si>
  <si>
    <t xml:space="preserve">Přesun hmot procentní pro zámečnické konstrukce v objektech </t>
  </si>
  <si>
    <t>4+4</t>
  </si>
  <si>
    <t>16+8</t>
  </si>
  <si>
    <t>2+2</t>
  </si>
  <si>
    <t>1+1</t>
  </si>
  <si>
    <t>8 - D+M Plastové okno jednokřídlové, 950x600mm,drátosklo</t>
  </si>
  <si>
    <t>9 - D+M Plastové okno jednokřídlové, 1250x600mm,drátosklo</t>
  </si>
  <si>
    <t>"vyrovnání parapetů" (63,7*0,25)*2</t>
  </si>
  <si>
    <t>20*0,95</t>
  </si>
  <si>
    <t>Montáž polystyrénových desek tl do 160 mm - vyrovnání vnitřního nadpraží oken</t>
  </si>
  <si>
    <t>Rezerva</t>
  </si>
  <si>
    <t>Rezerva zadavatele, čerpaná pouze s jeho souhlasem</t>
  </si>
  <si>
    <t>1a - D+M Plastové okno dvoukřídlové, 1500x1500mm,bezpe. Zámek</t>
  </si>
  <si>
    <t>2a - D+M Plastové okno dvoukřídlové, 1800x1500mm, bezpe. Zámek</t>
  </si>
  <si>
    <t>3a - D+M Plastové okno jednokřídlové, 600x1200mm,bezpe. Zámek</t>
  </si>
  <si>
    <t>4a - D+M Plastové okno jednokřídlové, 600x1200mm,bezpe. Zámek</t>
  </si>
  <si>
    <t>5 - D+M Plastové okno jednokřídlové, 900x1500mm,bezpe. Zámek</t>
  </si>
  <si>
    <t>6 - D+M Plastové okno jednokřídlové, 900x1500mm, bezpe. Zámek</t>
  </si>
  <si>
    <t>Rekapitulace stavby:</t>
  </si>
  <si>
    <t xml:space="preserve">Lázeňská 1462/1, 1461/2  </t>
  </si>
  <si>
    <t xml:space="preserve">Knüpferova 1458/1, 1457/2  </t>
  </si>
  <si>
    <t>Náklady na stavbu celkem bez DPH</t>
  </si>
  <si>
    <t xml:space="preserve">Lázeňská 1460/3, 1459/4  </t>
  </si>
  <si>
    <r>
      <rPr>
        <b/>
        <sz val="9"/>
        <rFont val="Arial CE"/>
        <family val="0"/>
      </rPr>
      <t xml:space="preserve">Energetické úspory bytových domů na ulici Lázeňská 1462/1 a 1461/2; Ostrava - Hulváky                      </t>
    </r>
    <r>
      <rPr>
        <sz val="9"/>
        <rFont val="Arial CE"/>
        <family val="0"/>
      </rPr>
      <t xml:space="preserve"> </t>
    </r>
    <r>
      <rPr>
        <sz val="8"/>
        <rFont val="Arial CE"/>
        <family val="0"/>
      </rPr>
      <t>(Výkaz výměr je zpracován vždy pro 2 domy společně a náklady na celou stavbu je třeba do krycího listu nabídky vynásobit třemi.)</t>
    </r>
  </si>
  <si>
    <t xml:space="preserve">Výkaz výměr je zpracován vždy pro 2 domy společně a náklady na celou stavbu je třeba </t>
  </si>
  <si>
    <t>do krycího listu nabídky vynásobit třemi - viz níže.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</si>
</sst>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_ ;\-#,##0.00\ "/>
    <numFmt numFmtId="171" formatCode="0.000"/>
  </numFmts>
  <fonts count="63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20"/>
      <name val="Arial"/>
      <family val="0"/>
    </font>
    <font>
      <b/>
      <sz val="14"/>
      <color indexed="10"/>
      <name val="Arial CE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223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5" fillId="32" borderId="0" xfId="0" applyFont="1" applyFill="1" applyAlignment="1" applyProtection="1">
      <alignment horizontal="left"/>
      <protection/>
    </xf>
    <xf numFmtId="0" fontId="13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horizontal="left" vertical="center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164" fontId="3" fillId="33" borderId="47" xfId="0" applyNumberFormat="1" applyFont="1" applyFill="1" applyBorder="1" applyAlignment="1" applyProtection="1">
      <alignment horizontal="center" vertical="center"/>
      <protection/>
    </xf>
    <xf numFmtId="164" fontId="3" fillId="33" borderId="61" xfId="0" applyNumberFormat="1" applyFont="1" applyFill="1" applyBorder="1" applyAlignment="1" applyProtection="1">
      <alignment horizontal="center" vertical="center"/>
      <protection/>
    </xf>
    <xf numFmtId="164" fontId="3" fillId="33" borderId="62" xfId="0" applyNumberFormat="1" applyFont="1" applyFill="1" applyBorder="1" applyAlignment="1" applyProtection="1">
      <alignment horizontal="center" vertical="center"/>
      <protection/>
    </xf>
    <xf numFmtId="164" fontId="3" fillId="33" borderId="40" xfId="0" applyNumberFormat="1" applyFont="1" applyFill="1" applyBorder="1" applyAlignment="1" applyProtection="1">
      <alignment horizontal="center" vertical="center"/>
      <protection/>
    </xf>
    <xf numFmtId="0" fontId="0" fillId="32" borderId="30" xfId="0" applyFont="1" applyFill="1" applyBorder="1" applyAlignment="1" applyProtection="1">
      <alignment horizontal="left"/>
      <protection/>
    </xf>
    <xf numFmtId="0" fontId="0" fillId="32" borderId="31" xfId="0" applyFont="1" applyFill="1" applyBorder="1" applyAlignment="1" applyProtection="1">
      <alignment horizontal="left"/>
      <protection/>
    </xf>
    <xf numFmtId="0" fontId="0" fillId="32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2" borderId="0" xfId="0" applyFont="1" applyFill="1" applyAlignment="1" applyProtection="1">
      <alignment horizontal="left"/>
      <protection/>
    </xf>
    <xf numFmtId="0" fontId="2" fillId="32" borderId="0" xfId="0" applyFont="1" applyFill="1" applyAlignment="1" applyProtection="1">
      <alignment horizontal="left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60" xfId="0" applyFont="1" applyFill="1" applyBorder="1" applyAlignment="1" applyProtection="1">
      <alignment horizontal="center" vertical="center" wrapText="1"/>
      <protection/>
    </xf>
    <xf numFmtId="164" fontId="2" fillId="33" borderId="40" xfId="0" applyNumberFormat="1" applyFont="1" applyFill="1" applyBorder="1" applyAlignment="1" applyProtection="1">
      <alignment horizontal="center" vertical="center"/>
      <protection/>
    </xf>
    <xf numFmtId="164" fontId="2" fillId="33" borderId="62" xfId="0" applyNumberFormat="1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3" fillId="32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6" fontId="14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Font="1" applyAlignment="1" applyProtection="1" quotePrefix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4" fontId="3" fillId="32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26" fillId="0" borderId="0" xfId="0" applyFont="1" applyAlignment="1" applyProtection="1">
      <alignment horizontal="left" vertical="top"/>
      <protection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E5" sqref="E5:J5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16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47.25" customHeight="1">
      <c r="A5" s="16"/>
      <c r="B5" s="17" t="s">
        <v>21</v>
      </c>
      <c r="C5" s="17"/>
      <c r="D5" s="17"/>
      <c r="E5" s="222" t="s">
        <v>238</v>
      </c>
      <c r="F5" s="217"/>
      <c r="G5" s="217"/>
      <c r="H5" s="217"/>
      <c r="I5" s="217"/>
      <c r="J5" s="218"/>
      <c r="K5" s="17"/>
      <c r="L5" s="17"/>
      <c r="M5" s="17"/>
      <c r="N5" s="17"/>
      <c r="O5" s="17" t="s">
        <v>22</v>
      </c>
      <c r="P5" s="18"/>
      <c r="Q5" s="21"/>
      <c r="R5" s="20"/>
      <c r="S5" s="22"/>
    </row>
    <row r="6" spans="1:19" ht="12.75" customHeight="1">
      <c r="A6" s="16"/>
      <c r="B6" s="17" t="s">
        <v>23</v>
      </c>
      <c r="C6" s="17"/>
      <c r="D6" s="17"/>
      <c r="E6" s="23" t="s">
        <v>24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25.5" customHeight="1">
      <c r="A7" s="16"/>
      <c r="B7" s="17" t="s">
        <v>25</v>
      </c>
      <c r="C7" s="17"/>
      <c r="D7" s="17"/>
      <c r="E7" s="219"/>
      <c r="F7" s="220"/>
      <c r="G7" s="220"/>
      <c r="H7" s="220"/>
      <c r="I7" s="220"/>
      <c r="J7" s="221"/>
      <c r="K7" s="17"/>
      <c r="L7" s="17"/>
      <c r="M7" s="17"/>
      <c r="N7" s="17"/>
      <c r="O7" s="17" t="s">
        <v>26</v>
      </c>
      <c r="P7" s="23"/>
      <c r="Q7" s="26"/>
      <c r="R7" s="24"/>
      <c r="S7" s="22"/>
    </row>
    <row r="8" spans="1:19" ht="17.25" customHeight="1" hidden="1">
      <c r="A8" s="16"/>
      <c r="B8" s="17" t="s">
        <v>27</v>
      </c>
      <c r="C8" s="17"/>
      <c r="D8" s="17"/>
      <c r="E8" s="23" t="s">
        <v>28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29</v>
      </c>
      <c r="C9" s="17"/>
      <c r="D9" s="17"/>
      <c r="E9" s="27" t="s">
        <v>30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31</v>
      </c>
      <c r="P9" s="30" t="s">
        <v>32</v>
      </c>
      <c r="Q9" s="31"/>
      <c r="R9" s="29"/>
      <c r="S9" s="22"/>
    </row>
    <row r="10" spans="1:19" ht="17.25" customHeight="1" hidden="1">
      <c r="A10" s="16"/>
      <c r="B10" s="17" t="s">
        <v>33</v>
      </c>
      <c r="C10" s="17"/>
      <c r="D10" s="17"/>
      <c r="E10" s="32" t="s">
        <v>30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34</v>
      </c>
      <c r="C11" s="17"/>
      <c r="D11" s="17"/>
      <c r="E11" s="32" t="s"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35</v>
      </c>
      <c r="C12" s="17"/>
      <c r="D12" s="17"/>
      <c r="E12" s="32" t="s">
        <v>30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30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30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30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30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30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30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30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30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30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30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30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30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36</v>
      </c>
      <c r="P25" s="17" t="s">
        <v>37</v>
      </c>
      <c r="Q25" s="17"/>
      <c r="R25" s="17"/>
      <c r="S25" s="22"/>
    </row>
    <row r="26" spans="1:19" ht="17.25" customHeight="1">
      <c r="A26" s="16"/>
      <c r="B26" s="17" t="s">
        <v>38</v>
      </c>
      <c r="C26" s="17"/>
      <c r="D26" s="17"/>
      <c r="E26" s="18" t="s">
        <v>11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39</v>
      </c>
      <c r="C27" s="17"/>
      <c r="D27" s="17"/>
      <c r="E27" s="23" t="s">
        <v>40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41</v>
      </c>
      <c r="C28" s="17"/>
      <c r="D28" s="17"/>
      <c r="E28" s="23"/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42</v>
      </c>
      <c r="F30" s="17"/>
      <c r="G30" s="17" t="s">
        <v>43</v>
      </c>
      <c r="H30" s="17"/>
      <c r="I30" s="17"/>
      <c r="J30" s="17"/>
      <c r="K30" s="17"/>
      <c r="L30" s="17"/>
      <c r="M30" s="17"/>
      <c r="N30" s="17"/>
      <c r="O30" s="37" t="s">
        <v>44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/>
      <c r="F31" s="17"/>
      <c r="G31" s="34"/>
      <c r="H31" s="39"/>
      <c r="I31" s="40"/>
      <c r="J31" s="17"/>
      <c r="K31" s="17"/>
      <c r="L31" s="17"/>
      <c r="M31" s="17"/>
      <c r="N31" s="17"/>
      <c r="O31" s="41"/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45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46</v>
      </c>
      <c r="B34" s="51"/>
      <c r="C34" s="51"/>
      <c r="D34" s="52"/>
      <c r="E34" s="53" t="s">
        <v>47</v>
      </c>
      <c r="F34" s="52"/>
      <c r="G34" s="53" t="s">
        <v>48</v>
      </c>
      <c r="H34" s="51"/>
      <c r="I34" s="52"/>
      <c r="J34" s="53" t="s">
        <v>49</v>
      </c>
      <c r="K34" s="51"/>
      <c r="L34" s="53" t="s">
        <v>50</v>
      </c>
      <c r="M34" s="51"/>
      <c r="N34" s="51"/>
      <c r="O34" s="52"/>
      <c r="P34" s="53" t="s">
        <v>51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52</v>
      </c>
      <c r="F36" s="47"/>
      <c r="G36" s="47"/>
      <c r="H36" s="47"/>
      <c r="I36" s="47"/>
      <c r="J36" s="64" t="s">
        <v>53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54</v>
      </c>
      <c r="B37" s="66"/>
      <c r="C37" s="67" t="s">
        <v>55</v>
      </c>
      <c r="D37" s="68"/>
      <c r="E37" s="68"/>
      <c r="F37" s="69"/>
      <c r="G37" s="65" t="s">
        <v>56</v>
      </c>
      <c r="H37" s="70"/>
      <c r="I37" s="67" t="s">
        <v>57</v>
      </c>
      <c r="J37" s="68"/>
      <c r="K37" s="68"/>
      <c r="L37" s="65" t="s">
        <v>58</v>
      </c>
      <c r="M37" s="70"/>
      <c r="N37" s="67" t="s">
        <v>59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60</v>
      </c>
      <c r="C38" s="20"/>
      <c r="D38" s="73" t="s">
        <v>61</v>
      </c>
      <c r="E38" s="74">
        <f>SUMIF(Rozpocet!O5:O184,8,Rozpocet!I5:I184)</f>
        <v>0</v>
      </c>
      <c r="F38" s="75"/>
      <c r="G38" s="71">
        <v>8</v>
      </c>
      <c r="H38" s="76"/>
      <c r="I38" s="210"/>
      <c r="J38" s="77"/>
      <c r="K38" s="78"/>
      <c r="L38" s="71">
        <v>13</v>
      </c>
      <c r="M38" s="184" t="s">
        <v>17</v>
      </c>
      <c r="N38" s="39"/>
      <c r="O38" s="39"/>
      <c r="P38" s="79">
        <f>M48</f>
        <v>15</v>
      </c>
      <c r="Q38" s="80" t="s">
        <v>62</v>
      </c>
      <c r="R38" s="74">
        <v>0</v>
      </c>
      <c r="S38" s="75"/>
    </row>
    <row r="39" spans="1:19" ht="20.25" customHeight="1">
      <c r="A39" s="71">
        <v>2</v>
      </c>
      <c r="B39" s="81"/>
      <c r="C39" s="29"/>
      <c r="D39" s="73" t="s">
        <v>63</v>
      </c>
      <c r="E39" s="74">
        <f>SUMIF(Rozpocet!O10:O184,4,Rozpocet!I10:I184)</f>
        <v>0</v>
      </c>
      <c r="F39" s="75"/>
      <c r="G39" s="71">
        <v>9</v>
      </c>
      <c r="H39" s="17"/>
      <c r="I39" s="73"/>
      <c r="J39" s="77"/>
      <c r="K39" s="78"/>
      <c r="L39" s="71">
        <v>14</v>
      </c>
      <c r="M39" s="34"/>
      <c r="N39" s="39"/>
      <c r="O39" s="39"/>
      <c r="P39" s="79"/>
      <c r="Q39" s="80"/>
      <c r="R39" s="74"/>
      <c r="S39" s="75"/>
    </row>
    <row r="40" spans="1:19" ht="20.25" customHeight="1">
      <c r="A40" s="71">
        <v>3</v>
      </c>
      <c r="B40" s="72" t="s">
        <v>64</v>
      </c>
      <c r="C40" s="20"/>
      <c r="D40" s="73" t="s">
        <v>61</v>
      </c>
      <c r="E40" s="74">
        <f>SUMIF(Rozpocet!O11:O184,32,Rozpocet!I11:I184)</f>
        <v>0</v>
      </c>
      <c r="F40" s="75"/>
      <c r="G40" s="71">
        <v>10</v>
      </c>
      <c r="H40" s="76"/>
      <c r="I40" s="36"/>
      <c r="J40" s="77"/>
      <c r="K40" s="78"/>
      <c r="L40" s="71">
        <v>15</v>
      </c>
      <c r="M40" s="34"/>
      <c r="N40" s="39"/>
      <c r="O40" s="39"/>
      <c r="P40" s="79"/>
      <c r="Q40" s="80"/>
      <c r="R40" s="74"/>
      <c r="S40" s="75"/>
    </row>
    <row r="41" spans="1:19" ht="20.25" customHeight="1">
      <c r="A41" s="71">
        <v>4</v>
      </c>
      <c r="B41" s="81"/>
      <c r="C41" s="29"/>
      <c r="D41" s="73" t="s">
        <v>63</v>
      </c>
      <c r="E41" s="74">
        <f>SUMIF(Rozpocet!O12:O184,16,Rozpocet!I12:I184)+SUMIF(Rozpocet!O12:O184,128,Rozpocet!I12:I184)</f>
        <v>0</v>
      </c>
      <c r="F41" s="75"/>
      <c r="G41" s="71">
        <v>11</v>
      </c>
      <c r="H41" s="76"/>
      <c r="I41" s="36"/>
      <c r="J41" s="77"/>
      <c r="K41" s="78"/>
      <c r="L41" s="71">
        <v>16</v>
      </c>
      <c r="M41" s="34"/>
      <c r="N41" s="39"/>
      <c r="O41" s="39"/>
      <c r="P41" s="79"/>
      <c r="Q41" s="80"/>
      <c r="R41" s="74"/>
      <c r="S41" s="75"/>
    </row>
    <row r="42" spans="1:19" ht="20.25" customHeight="1">
      <c r="A42" s="71">
        <v>5</v>
      </c>
      <c r="B42" s="72" t="s">
        <v>65</v>
      </c>
      <c r="C42" s="20"/>
      <c r="D42" s="73" t="s">
        <v>61</v>
      </c>
      <c r="E42" s="74">
        <f>SUMIF(Rozpocet!O13:O184,256,Rozpocet!I13:I184)</f>
        <v>0</v>
      </c>
      <c r="F42" s="75"/>
      <c r="G42" s="82"/>
      <c r="H42" s="39"/>
      <c r="I42" s="36"/>
      <c r="J42" s="83"/>
      <c r="K42" s="78"/>
      <c r="L42" s="71">
        <v>17</v>
      </c>
      <c r="M42" s="34"/>
      <c r="N42" s="39"/>
      <c r="O42" s="39"/>
      <c r="P42" s="79"/>
      <c r="Q42" s="80"/>
      <c r="R42" s="74"/>
      <c r="S42" s="75"/>
    </row>
    <row r="43" spans="1:19" ht="20.25" customHeight="1">
      <c r="A43" s="71">
        <v>6</v>
      </c>
      <c r="B43" s="81"/>
      <c r="C43" s="29"/>
      <c r="D43" s="73" t="s">
        <v>63</v>
      </c>
      <c r="E43" s="74">
        <v>0</v>
      </c>
      <c r="F43" s="75"/>
      <c r="G43" s="82"/>
      <c r="H43" s="39"/>
      <c r="I43" s="36"/>
      <c r="J43" s="83"/>
      <c r="K43" s="78"/>
      <c r="L43" s="71">
        <v>18</v>
      </c>
      <c r="M43" s="76"/>
      <c r="N43" s="39"/>
      <c r="O43" s="39"/>
      <c r="P43" s="39"/>
      <c r="Q43" s="36"/>
      <c r="R43" s="74"/>
      <c r="S43" s="75"/>
    </row>
    <row r="44" spans="1:19" ht="20.25" customHeight="1">
      <c r="A44" s="71">
        <v>7</v>
      </c>
      <c r="B44" s="84" t="s">
        <v>66</v>
      </c>
      <c r="C44" s="39"/>
      <c r="D44" s="36"/>
      <c r="E44" s="85">
        <f>SUM(E38:E43)</f>
        <v>0</v>
      </c>
      <c r="F44" s="49"/>
      <c r="G44" s="71">
        <v>12</v>
      </c>
      <c r="H44" s="84"/>
      <c r="I44" s="210" t="s">
        <v>225</v>
      </c>
      <c r="J44" s="86">
        <v>100000</v>
      </c>
      <c r="K44" s="87"/>
      <c r="L44" s="71">
        <v>19</v>
      </c>
      <c r="M44" s="72" t="s">
        <v>67</v>
      </c>
      <c r="N44" s="19"/>
      <c r="O44" s="19"/>
      <c r="P44" s="1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/>
      <c r="C45" s="91"/>
      <c r="D45" s="92"/>
      <c r="E45" s="93"/>
      <c r="F45" s="45"/>
      <c r="G45" s="89">
        <v>21</v>
      </c>
      <c r="H45" s="90"/>
      <c r="I45" s="92"/>
      <c r="J45" s="94"/>
      <c r="K45" s="95">
        <f>M48</f>
        <v>15</v>
      </c>
      <c r="L45" s="89">
        <v>22</v>
      </c>
      <c r="M45" s="90"/>
      <c r="N45" s="91"/>
      <c r="O45" s="91"/>
      <c r="P45" s="91"/>
      <c r="Q45" s="92"/>
      <c r="R45" s="93"/>
      <c r="S45" s="45"/>
    </row>
    <row r="46" spans="1:19" ht="20.25" customHeight="1">
      <c r="A46" s="96" t="s">
        <v>39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5" t="s">
        <v>68</v>
      </c>
      <c r="M46" s="52"/>
      <c r="N46" s="67" t="s">
        <v>69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1">
        <v>23</v>
      </c>
      <c r="M47" s="76" t="s">
        <v>70</v>
      </c>
      <c r="N47" s="39"/>
      <c r="O47" s="39"/>
      <c r="P47" s="39"/>
      <c r="Q47" s="75"/>
      <c r="R47" s="85">
        <f>ROUND(E44+J44+R44+E45+J45+R45,2)</f>
        <v>100000</v>
      </c>
      <c r="S47" s="49"/>
    </row>
    <row r="48" spans="1:19" ht="20.25" customHeight="1">
      <c r="A48" s="100" t="s">
        <v>71</v>
      </c>
      <c r="B48" s="28"/>
      <c r="C48" s="28"/>
      <c r="D48" s="28"/>
      <c r="E48" s="28"/>
      <c r="F48" s="29"/>
      <c r="G48" s="101" t="s">
        <v>72</v>
      </c>
      <c r="H48" s="28"/>
      <c r="I48" s="28"/>
      <c r="J48" s="28"/>
      <c r="K48" s="28"/>
      <c r="L48" s="71">
        <v>24</v>
      </c>
      <c r="M48" s="102">
        <v>15</v>
      </c>
      <c r="N48" s="29" t="s">
        <v>62</v>
      </c>
      <c r="O48" s="103">
        <f>R47-O49</f>
        <v>100000</v>
      </c>
      <c r="P48" s="39" t="s">
        <v>73</v>
      </c>
      <c r="Q48" s="36"/>
      <c r="R48" s="104">
        <f>ROUNDUP(O48*M48/100,1)</f>
        <v>15000</v>
      </c>
      <c r="S48" s="105"/>
    </row>
    <row r="49" spans="1:19" ht="20.25" customHeight="1">
      <c r="A49" s="106" t="s">
        <v>38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1">
        <v>25</v>
      </c>
      <c r="M49" s="108">
        <v>21</v>
      </c>
      <c r="N49" s="36" t="s">
        <v>62</v>
      </c>
      <c r="O49" s="103"/>
      <c r="P49" s="39" t="s">
        <v>73</v>
      </c>
      <c r="Q49" s="36"/>
      <c r="R49" s="74">
        <f>ROUNDUP(O49*M49/100,1)</f>
        <v>0</v>
      </c>
      <c r="S49" s="75"/>
    </row>
    <row r="50" spans="1:19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9" t="s">
        <v>74</v>
      </c>
      <c r="N50" s="91"/>
      <c r="O50" s="91"/>
      <c r="P50" s="91"/>
      <c r="Q50" s="110"/>
      <c r="R50" s="111">
        <f>R47+R48+R49</f>
        <v>115000</v>
      </c>
      <c r="S50" s="112"/>
    </row>
    <row r="51" spans="1:19" ht="20.25" customHeight="1">
      <c r="A51" s="100" t="s">
        <v>71</v>
      </c>
      <c r="B51" s="28"/>
      <c r="C51" s="28"/>
      <c r="D51" s="28"/>
      <c r="E51" s="28"/>
      <c r="F51" s="29"/>
      <c r="G51" s="101" t="s">
        <v>72</v>
      </c>
      <c r="H51" s="28"/>
      <c r="I51" s="28"/>
      <c r="J51" s="28"/>
      <c r="K51" s="28"/>
      <c r="L51" s="65" t="s">
        <v>75</v>
      </c>
      <c r="M51" s="52"/>
      <c r="N51" s="67" t="s">
        <v>76</v>
      </c>
      <c r="O51" s="51"/>
      <c r="P51" s="51"/>
      <c r="Q51" s="51"/>
      <c r="R51" s="113"/>
      <c r="S51" s="54"/>
    </row>
    <row r="52" spans="1:19" ht="20.25" customHeight="1">
      <c r="A52" s="106" t="s">
        <v>41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1">
        <v>27</v>
      </c>
      <c r="M52" s="76" t="s">
        <v>77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1">
        <v>28</v>
      </c>
      <c r="M53" s="76" t="s">
        <v>78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71</v>
      </c>
      <c r="B54" s="44"/>
      <c r="C54" s="44"/>
      <c r="D54" s="44"/>
      <c r="E54" s="44"/>
      <c r="F54" s="115"/>
      <c r="G54" s="116" t="s">
        <v>72</v>
      </c>
      <c r="H54" s="44"/>
      <c r="I54" s="44"/>
      <c r="J54" s="44"/>
      <c r="K54" s="44"/>
      <c r="L54" s="89">
        <v>29</v>
      </c>
      <c r="M54" s="90" t="s">
        <v>79</v>
      </c>
      <c r="N54" s="91"/>
      <c r="O54" s="91"/>
      <c r="P54" s="91"/>
      <c r="Q54" s="92"/>
      <c r="R54" s="58">
        <v>0</v>
      </c>
      <c r="S54" s="117"/>
    </row>
  </sheetData>
  <sheetProtection/>
  <mergeCells count="2">
    <mergeCell ref="E5:J5"/>
    <mergeCell ref="E7:J7"/>
  </mergeCells>
  <printOptions horizontalCentered="1" verticalCentered="1"/>
  <pageMargins left="0.3937007874015748" right="0.3937007874015748" top="0.9055118110236221" bottom="0.90551181102362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I25" sqref="I25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85" t="s">
        <v>18</v>
      </c>
      <c r="B1" s="118"/>
      <c r="C1" s="118"/>
      <c r="D1" s="118"/>
      <c r="E1" s="118"/>
    </row>
    <row r="2" spans="1:5" ht="46.5" customHeight="1">
      <c r="A2" s="119" t="s">
        <v>80</v>
      </c>
      <c r="B2" s="213" t="str">
        <f>'Krycí list'!E5</f>
        <v>Energetické úspory bytových domů na ulici Lázeňská 1462/1 a 1461/2; Ostrava - Hulváky                       (Výkaz výměr je zpracován vždy pro 2 domy společně a náklady na celou stavbu je třeba do krycího listu nabídky vynásobit třemi.)</v>
      </c>
      <c r="C2" s="121"/>
      <c r="D2" s="121"/>
      <c r="E2" s="121"/>
    </row>
    <row r="3" spans="1:5" ht="12" customHeight="1">
      <c r="A3" s="119" t="s">
        <v>81</v>
      </c>
      <c r="B3" s="120"/>
      <c r="C3" s="122"/>
      <c r="D3" s="120"/>
      <c r="E3" s="123"/>
    </row>
    <row r="4" spans="1:5" ht="12" customHeight="1">
      <c r="A4" s="119" t="s">
        <v>82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83</v>
      </c>
      <c r="B5" s="120">
        <f>'Krycí list'!P5</f>
        <v>0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84</v>
      </c>
      <c r="B7" s="120" t="str">
        <f>'Krycí list'!E26</f>
        <v>SMO ÚMOb Mariánské Hory a Hulváky</v>
      </c>
      <c r="C7" s="122"/>
      <c r="D7" s="120"/>
      <c r="E7" s="123"/>
    </row>
    <row r="8" spans="1:5" ht="12" customHeight="1">
      <c r="A8" s="120" t="s">
        <v>85</v>
      </c>
      <c r="B8" s="120"/>
      <c r="C8" s="122"/>
      <c r="D8" s="120"/>
      <c r="E8" s="123"/>
    </row>
    <row r="9" spans="1:5" ht="12" customHeight="1">
      <c r="A9" s="120" t="s">
        <v>86</v>
      </c>
      <c r="B9" s="120"/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87</v>
      </c>
      <c r="B11" s="125" t="s">
        <v>88</v>
      </c>
      <c r="C11" s="126" t="s">
        <v>89</v>
      </c>
      <c r="D11" s="127" t="s">
        <v>90</v>
      </c>
      <c r="E11" s="126" t="s">
        <v>91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 t="e">
        <f>Rozpocet!K14</f>
        <v>#REF!</v>
      </c>
      <c r="E14" s="139" t="e">
        <f>Rozpocet!M14</f>
        <v>#REF!</v>
      </c>
    </row>
    <row r="15" spans="1:5" s="135" customFormat="1" ht="12.75" customHeight="1">
      <c r="A15" s="140" t="str">
        <f>Rozpocet!D15</f>
        <v>6</v>
      </c>
      <c r="B15" s="141" t="str">
        <f>Rozpocet!E15</f>
        <v>Úpravy povrchů, podlahy a osazování výplní</v>
      </c>
      <c r="C15" s="142">
        <f>Rozpocet!I15</f>
        <v>0</v>
      </c>
      <c r="D15" s="143">
        <f>Rozpocet!K15</f>
        <v>28.367639999999994</v>
      </c>
      <c r="E15" s="143">
        <f>Rozpocet!M15</f>
        <v>0</v>
      </c>
    </row>
    <row r="16" spans="1:5" s="135" customFormat="1" ht="12.75" customHeight="1">
      <c r="A16" s="144" t="str">
        <f>Rozpocet!D25</f>
        <v>99</v>
      </c>
      <c r="B16" s="145" t="str">
        <f>Rozpocet!E25</f>
        <v>Přesun hmot</v>
      </c>
      <c r="C16" s="146">
        <f>Rozpocet!I25</f>
        <v>0</v>
      </c>
      <c r="D16" s="147">
        <f>Rozpocet!K25</f>
        <v>0</v>
      </c>
      <c r="E16" s="147">
        <f>Rozpocet!M25</f>
        <v>31.82125</v>
      </c>
    </row>
    <row r="17" spans="1:5" s="135" customFormat="1" ht="12.75" customHeight="1">
      <c r="A17" s="136" t="str">
        <f>Rozpocet!D35</f>
        <v>PSV</v>
      </c>
      <c r="B17" s="137" t="str">
        <f>Rozpocet!E35</f>
        <v>Práce a dodávky PSV</v>
      </c>
      <c r="C17" s="138">
        <f>Rozpocet!I35</f>
        <v>0</v>
      </c>
      <c r="D17" s="139" t="e">
        <f>Rozpocet!K35</f>
        <v>#REF!</v>
      </c>
      <c r="E17" s="139" t="e">
        <f>Rozpocet!M35</f>
        <v>#REF!</v>
      </c>
    </row>
    <row r="18" spans="1:5" s="135" customFormat="1" ht="12.75" customHeight="1">
      <c r="A18" s="140" t="str">
        <f>Rozpocet!D36</f>
        <v>764</v>
      </c>
      <c r="B18" s="141" t="str">
        <f>Rozpocet!E36</f>
        <v>Konstrukce klempířské</v>
      </c>
      <c r="C18" s="142">
        <f>Rozpocet!I36</f>
        <v>0</v>
      </c>
      <c r="D18" s="143">
        <f>Rozpocet!K36</f>
        <v>0</v>
      </c>
      <c r="E18" s="143">
        <f>Rozpocet!M36</f>
        <v>0</v>
      </c>
    </row>
    <row r="19" spans="1:5" s="135" customFormat="1" ht="12.75" customHeight="1">
      <c r="A19" s="140" t="str">
        <f>Rozpocet!D74</f>
        <v>766</v>
      </c>
      <c r="B19" s="141" t="str">
        <f>Rozpocet!E74</f>
        <v>Konstrukce truhlářské</v>
      </c>
      <c r="C19" s="142">
        <f>Rozpocet!I74</f>
        <v>0</v>
      </c>
      <c r="D19" s="143">
        <f>Rozpocet!K74</f>
        <v>0</v>
      </c>
      <c r="E19" s="143">
        <f>Rozpocet!M74</f>
        <v>0</v>
      </c>
    </row>
    <row r="20" spans="1:5" s="135" customFormat="1" ht="12.75" customHeight="1">
      <c r="A20" s="140" t="str">
        <f>Rozpocet!D166</f>
        <v>767</v>
      </c>
      <c r="B20" s="141" t="str">
        <f>Rozpocet!E166</f>
        <v>Konstrukce zámečnické</v>
      </c>
      <c r="C20" s="142">
        <f>Rozpocet!I166</f>
        <v>0</v>
      </c>
      <c r="D20" s="143">
        <f>Rozpocet!K166</f>
        <v>0</v>
      </c>
      <c r="E20" s="143">
        <f>Rozpocet!M166</f>
        <v>0</v>
      </c>
    </row>
    <row r="21" spans="1:5" s="135" customFormat="1" ht="12.75" customHeight="1">
      <c r="A21" s="140" t="str">
        <f>Rozpocet!D180</f>
        <v>784</v>
      </c>
      <c r="B21" s="141" t="str">
        <f>Rozpocet!E180</f>
        <v>Dokončovací práce - malby</v>
      </c>
      <c r="C21" s="142">
        <f>Rozpocet!I180</f>
        <v>0</v>
      </c>
      <c r="D21" s="143">
        <f>Rozpocet!K180</f>
        <v>0.13494</v>
      </c>
      <c r="E21" s="143">
        <f>Rozpocet!M180</f>
        <v>0</v>
      </c>
    </row>
    <row r="22" spans="1:5" s="135" customFormat="1" ht="12.75" customHeight="1">
      <c r="A22" s="140"/>
      <c r="B22" s="192" t="s">
        <v>225</v>
      </c>
      <c r="C22" s="142">
        <f>Rozpocet!I182</f>
        <v>0</v>
      </c>
      <c r="D22" s="139"/>
      <c r="E22" s="139"/>
    </row>
    <row r="23" spans="2:5" s="148" customFormat="1" ht="12.75" customHeight="1">
      <c r="B23" s="149" t="s">
        <v>92</v>
      </c>
      <c r="C23" s="150">
        <f>Rozpocet!I184</f>
        <v>0</v>
      </c>
      <c r="D23" s="151" t="e">
        <f>Rozpocet!K184</f>
        <v>#REF!</v>
      </c>
      <c r="E23" s="151" t="e">
        <f>Rozpocet!M184</f>
        <v>#REF!</v>
      </c>
    </row>
    <row r="30" ht="12.75" customHeight="1">
      <c r="A30" s="214" t="s">
        <v>239</v>
      </c>
    </row>
    <row r="31" ht="12.75" customHeight="1">
      <c r="A31" s="214" t="s">
        <v>240</v>
      </c>
    </row>
    <row r="33" ht="12.75" customHeight="1">
      <c r="A33" s="214" t="s">
        <v>233</v>
      </c>
    </row>
    <row r="35" spans="1:2" ht="12.75" customHeight="1">
      <c r="A35" s="214"/>
      <c r="B35" s="2" t="s">
        <v>234</v>
      </c>
    </row>
    <row r="37" ht="12.75" customHeight="1">
      <c r="B37" s="214" t="s">
        <v>237</v>
      </c>
    </row>
    <row r="39" ht="12.75" customHeight="1">
      <c r="B39" s="214" t="s">
        <v>235</v>
      </c>
    </row>
    <row r="41" spans="1:3" ht="12.75" customHeight="1">
      <c r="A41" s="216" t="s">
        <v>236</v>
      </c>
      <c r="B41" s="216"/>
      <c r="C41" s="215"/>
    </row>
  </sheetData>
  <sheetProtection/>
  <printOptions horizontalCentered="1"/>
  <pageMargins left="0.5118110236220472" right="0.5118110236220472" top="0.7874015748031497" bottom="0.7874015748031497" header="0" footer="0"/>
  <pageSetup fitToHeight="999"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4"/>
  <sheetViews>
    <sheetView showGridLines="0" zoomScale="150" zoomScaleNormal="150" zoomScalePageLayoutView="0" workbookViewId="0" topLeftCell="A1">
      <pane ySplit="13" topLeftCell="A174" activePane="bottomLeft" state="frozen"/>
      <selection pane="topLeft" activeCell="A1" sqref="A1"/>
      <selection pane="bottomLeft" activeCell="C2" sqref="C2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7109375" style="2" customWidth="1"/>
    <col min="15" max="18" width="5.7109375" style="2" hidden="1" customWidth="1"/>
    <col min="19" max="19" width="5.7109375" style="201" customWidth="1"/>
    <col min="20" max="22" width="9.140625" style="201" customWidth="1"/>
    <col min="23" max="16384" width="9.140625" style="2" customWidth="1"/>
  </cols>
  <sheetData>
    <row r="1" spans="1:16" ht="18" customHeight="1">
      <c r="A1" s="185" t="s">
        <v>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</row>
    <row r="2" spans="1:16" ht="11.25" customHeight="1">
      <c r="A2" s="119" t="s">
        <v>80</v>
      </c>
      <c r="B2" s="120"/>
      <c r="C2" s="120" t="str">
        <f>'Krycí list'!E5</f>
        <v>Energetické úspory bytových domů na ulici Lázeňská 1462/1 a 1461/2; Ostrava - Hulváky                       (Výkaz výměr je zpracován vždy pro 2 domy společně a náklady na celou stavbu je třeba do krycího listu nabídky vynásobit třemi.)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</row>
    <row r="3" spans="1:16" ht="11.25" customHeight="1">
      <c r="A3" s="119" t="s">
        <v>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</row>
    <row r="4" spans="1:16" ht="11.25" customHeight="1">
      <c r="A4" s="119" t="s">
        <v>82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</row>
    <row r="5" spans="1:16" ht="11.25" customHeight="1">
      <c r="A5" s="120" t="s">
        <v>93</v>
      </c>
      <c r="B5" s="120"/>
      <c r="C5" s="120">
        <f>'Krycí list'!P5</f>
        <v>0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</row>
    <row r="7" spans="1:16" ht="11.25" customHeight="1">
      <c r="A7" s="120" t="s">
        <v>84</v>
      </c>
      <c r="B7" s="120"/>
      <c r="C7" s="120" t="str">
        <f>'Krycí list'!E26</f>
        <v>SMO ÚMOb Mariánské Hory a Hulváky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</row>
    <row r="8" spans="1:16" ht="11.25" customHeight="1">
      <c r="A8" s="120" t="s">
        <v>85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</row>
    <row r="9" spans="1:16" ht="11.25" customHeight="1">
      <c r="A9" s="120" t="s">
        <v>86</v>
      </c>
      <c r="B9" s="120"/>
      <c r="C9" s="200"/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</row>
    <row r="10" spans="1:16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</row>
    <row r="11" spans="1:26" ht="21.75" customHeight="1">
      <c r="A11" s="124" t="s">
        <v>94</v>
      </c>
      <c r="B11" s="125" t="s">
        <v>95</v>
      </c>
      <c r="C11" s="125" t="s">
        <v>96</v>
      </c>
      <c r="D11" s="125" t="s">
        <v>97</v>
      </c>
      <c r="E11" s="125" t="s">
        <v>88</v>
      </c>
      <c r="F11" s="125" t="s">
        <v>98</v>
      </c>
      <c r="G11" s="125" t="s">
        <v>99</v>
      </c>
      <c r="H11" s="125" t="s">
        <v>100</v>
      </c>
      <c r="I11" s="125" t="s">
        <v>89</v>
      </c>
      <c r="J11" s="125" t="s">
        <v>101</v>
      </c>
      <c r="K11" s="125" t="s">
        <v>90</v>
      </c>
      <c r="L11" s="125" t="s">
        <v>102</v>
      </c>
      <c r="M11" s="125" t="s">
        <v>103</v>
      </c>
      <c r="N11" s="126" t="s">
        <v>104</v>
      </c>
      <c r="O11" s="154" t="s">
        <v>105</v>
      </c>
      <c r="P11" s="155" t="s">
        <v>106</v>
      </c>
      <c r="T11" s="211"/>
      <c r="U11" s="211"/>
      <c r="V11" s="211"/>
      <c r="W11" s="211"/>
      <c r="X11" s="211"/>
      <c r="Y11" s="211"/>
      <c r="Z11" s="211"/>
    </row>
    <row r="12" spans="1:2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6">
        <v>11</v>
      </c>
      <c r="P12" s="157">
        <v>12</v>
      </c>
      <c r="T12" s="212"/>
      <c r="U12" s="212"/>
      <c r="V12" s="212"/>
      <c r="W12" s="212"/>
      <c r="X12" s="212"/>
      <c r="Y12" s="212"/>
      <c r="Z12" s="212"/>
    </row>
    <row r="13" spans="1:16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8"/>
    </row>
    <row r="14" spans="1:22" s="135" customFormat="1" ht="12.75" customHeight="1">
      <c r="A14" s="159"/>
      <c r="B14" s="160" t="s">
        <v>68</v>
      </c>
      <c r="C14" s="159"/>
      <c r="D14" s="159" t="s">
        <v>60</v>
      </c>
      <c r="E14" s="159" t="s">
        <v>107</v>
      </c>
      <c r="F14" s="159"/>
      <c r="G14" s="159"/>
      <c r="H14" s="159"/>
      <c r="I14" s="161"/>
      <c r="J14" s="159"/>
      <c r="K14" s="162" t="e">
        <f>#REF!+#REF!+#REF!+#REF!+K15+#REF!</f>
        <v>#REF!</v>
      </c>
      <c r="L14" s="159"/>
      <c r="M14" s="162" t="e">
        <f>#REF!+#REF!+#REF!+#REF!+M15+#REF!</f>
        <v>#REF!</v>
      </c>
      <c r="N14" s="159"/>
      <c r="P14" s="137" t="s">
        <v>108</v>
      </c>
      <c r="S14" s="199"/>
      <c r="T14" s="199"/>
      <c r="U14" s="199"/>
      <c r="V14" s="199"/>
    </row>
    <row r="15" spans="2:22" s="135" customFormat="1" ht="12.75" customHeight="1">
      <c r="B15" s="140" t="s">
        <v>68</v>
      </c>
      <c r="D15" s="141" t="s">
        <v>117</v>
      </c>
      <c r="E15" s="141" t="s">
        <v>122</v>
      </c>
      <c r="I15" s="142"/>
      <c r="K15" s="143">
        <f>SUM(K16:K24)</f>
        <v>28.367639999999994</v>
      </c>
      <c r="M15" s="143">
        <f>SUM(M16:M24)</f>
        <v>0</v>
      </c>
      <c r="P15" s="141" t="s">
        <v>109</v>
      </c>
      <c r="S15" s="199"/>
      <c r="T15" s="199"/>
      <c r="U15" s="199"/>
      <c r="V15" s="199"/>
    </row>
    <row r="16" spans="1:22" s="17" customFormat="1" ht="13.5" customHeight="1">
      <c r="A16" s="163">
        <v>1</v>
      </c>
      <c r="B16" s="163" t="s">
        <v>110</v>
      </c>
      <c r="C16" s="163" t="s">
        <v>123</v>
      </c>
      <c r="D16" s="17" t="s">
        <v>124</v>
      </c>
      <c r="E16" s="164" t="s">
        <v>125</v>
      </c>
      <c r="F16" s="163" t="s">
        <v>111</v>
      </c>
      <c r="G16" s="165">
        <v>208.25</v>
      </c>
      <c r="H16" s="166"/>
      <c r="I16" s="166"/>
      <c r="J16" s="167">
        <v>0.05088</v>
      </c>
      <c r="K16" s="165">
        <f aca="true" t="shared" si="0" ref="K16:K22">G16*J16</f>
        <v>10.59576</v>
      </c>
      <c r="L16" s="167">
        <v>0</v>
      </c>
      <c r="M16" s="165">
        <f aca="true" t="shared" si="1" ref="M16:M22">G16*L16</f>
        <v>0</v>
      </c>
      <c r="N16" s="168">
        <v>15</v>
      </c>
      <c r="O16" s="169">
        <v>4</v>
      </c>
      <c r="P16" s="17" t="s">
        <v>112</v>
      </c>
      <c r="S16" s="198"/>
      <c r="T16" s="198"/>
      <c r="U16" s="198"/>
      <c r="V16" s="198"/>
    </row>
    <row r="17" spans="1:22" s="17" customFormat="1" ht="13.5" customHeight="1">
      <c r="A17" s="163">
        <v>2</v>
      </c>
      <c r="B17" s="163" t="s">
        <v>110</v>
      </c>
      <c r="C17" s="163" t="s">
        <v>123</v>
      </c>
      <c r="D17" s="17" t="s">
        <v>126</v>
      </c>
      <c r="E17" s="164" t="s">
        <v>127</v>
      </c>
      <c r="F17" s="163" t="s">
        <v>111</v>
      </c>
      <c r="G17" s="165">
        <v>208.25</v>
      </c>
      <c r="H17" s="166"/>
      <c r="I17" s="166"/>
      <c r="J17" s="167">
        <v>0.05534</v>
      </c>
      <c r="K17" s="165">
        <f t="shared" si="0"/>
        <v>11.524555</v>
      </c>
      <c r="L17" s="167">
        <v>0</v>
      </c>
      <c r="M17" s="165">
        <f t="shared" si="1"/>
        <v>0</v>
      </c>
      <c r="N17" s="168">
        <v>15</v>
      </c>
      <c r="O17" s="169">
        <v>4</v>
      </c>
      <c r="P17" s="17" t="s">
        <v>112</v>
      </c>
      <c r="S17" s="198"/>
      <c r="T17" s="198"/>
      <c r="U17" s="198"/>
      <c r="V17" s="198"/>
    </row>
    <row r="18" spans="1:22" s="17" customFormat="1" ht="13.5" customHeight="1">
      <c r="A18" s="163">
        <v>3</v>
      </c>
      <c r="B18" s="163" t="s">
        <v>110</v>
      </c>
      <c r="C18" s="163" t="s">
        <v>123</v>
      </c>
      <c r="D18" s="17" t="s">
        <v>129</v>
      </c>
      <c r="E18" s="164" t="s">
        <v>130</v>
      </c>
      <c r="F18" s="163" t="s">
        <v>128</v>
      </c>
      <c r="G18" s="165">
        <v>416.5</v>
      </c>
      <c r="H18" s="166"/>
      <c r="I18" s="166"/>
      <c r="J18" s="167">
        <v>0.00431</v>
      </c>
      <c r="K18" s="165">
        <f t="shared" si="0"/>
        <v>1.7951149999999998</v>
      </c>
      <c r="L18" s="167">
        <v>0</v>
      </c>
      <c r="M18" s="165">
        <f t="shared" si="1"/>
        <v>0</v>
      </c>
      <c r="N18" s="168">
        <v>15</v>
      </c>
      <c r="O18" s="169">
        <v>4</v>
      </c>
      <c r="P18" s="17" t="s">
        <v>112</v>
      </c>
      <c r="S18" s="198"/>
      <c r="T18" s="198"/>
      <c r="U18" s="198"/>
      <c r="V18" s="198"/>
    </row>
    <row r="19" spans="1:22" s="17" customFormat="1" ht="13.5" customHeight="1">
      <c r="A19" s="174">
        <v>4</v>
      </c>
      <c r="B19" s="174" t="s">
        <v>119</v>
      </c>
      <c r="C19" s="174" t="s">
        <v>120</v>
      </c>
      <c r="D19" s="175" t="s">
        <v>131</v>
      </c>
      <c r="E19" s="176" t="s">
        <v>132</v>
      </c>
      <c r="F19" s="174" t="s">
        <v>111</v>
      </c>
      <c r="G19" s="177">
        <f>57*1.1</f>
        <v>62.7</v>
      </c>
      <c r="H19" s="178"/>
      <c r="I19" s="178"/>
      <c r="J19" s="179">
        <v>0.003</v>
      </c>
      <c r="K19" s="177">
        <f t="shared" si="0"/>
        <v>0.18810000000000002</v>
      </c>
      <c r="L19" s="179">
        <v>0</v>
      </c>
      <c r="M19" s="177">
        <f t="shared" si="1"/>
        <v>0</v>
      </c>
      <c r="N19" s="180">
        <v>15</v>
      </c>
      <c r="O19" s="181">
        <v>8</v>
      </c>
      <c r="P19" s="175" t="s">
        <v>112</v>
      </c>
      <c r="S19" s="198"/>
      <c r="T19" s="198"/>
      <c r="U19" s="198"/>
      <c r="V19" s="198"/>
    </row>
    <row r="20" spans="1:22" s="17" customFormat="1" ht="33.75" customHeight="1">
      <c r="A20" s="163">
        <v>5</v>
      </c>
      <c r="B20" s="163" t="s">
        <v>110</v>
      </c>
      <c r="C20" s="163" t="s">
        <v>121</v>
      </c>
      <c r="D20" s="17" t="s">
        <v>133</v>
      </c>
      <c r="E20" s="164" t="s">
        <v>224</v>
      </c>
      <c r="F20" s="163" t="s">
        <v>111</v>
      </c>
      <c r="G20" s="165">
        <v>62.7</v>
      </c>
      <c r="H20" s="166"/>
      <c r="I20" s="166"/>
      <c r="J20" s="167">
        <v>0.0085</v>
      </c>
      <c r="K20" s="165">
        <f t="shared" si="0"/>
        <v>0.53295</v>
      </c>
      <c r="L20" s="167">
        <v>0</v>
      </c>
      <c r="M20" s="165">
        <f t="shared" si="1"/>
        <v>0</v>
      </c>
      <c r="N20" s="168">
        <v>15</v>
      </c>
      <c r="O20" s="169">
        <v>4</v>
      </c>
      <c r="P20" s="17" t="s">
        <v>112</v>
      </c>
      <c r="S20" s="198"/>
      <c r="T20" s="198"/>
      <c r="U20" s="198"/>
      <c r="V20" s="198"/>
    </row>
    <row r="21" spans="1:22" s="17" customFormat="1" ht="13.5" customHeight="1">
      <c r="A21" s="163">
        <v>6</v>
      </c>
      <c r="B21" s="163" t="s">
        <v>110</v>
      </c>
      <c r="C21" s="163" t="s">
        <v>123</v>
      </c>
      <c r="D21" s="17" t="s">
        <v>134</v>
      </c>
      <c r="E21" s="164" t="s">
        <v>135</v>
      </c>
      <c r="F21" s="163" t="s">
        <v>111</v>
      </c>
      <c r="G21" s="165">
        <v>31.8</v>
      </c>
      <c r="H21" s="166"/>
      <c r="I21" s="166"/>
      <c r="J21" s="167">
        <v>0.0332</v>
      </c>
      <c r="K21" s="165">
        <f t="shared" si="0"/>
        <v>1.05576</v>
      </c>
      <c r="L21" s="167">
        <v>0</v>
      </c>
      <c r="M21" s="165">
        <f t="shared" si="1"/>
        <v>0</v>
      </c>
      <c r="N21" s="168">
        <v>15</v>
      </c>
      <c r="O21" s="169">
        <v>4</v>
      </c>
      <c r="P21" s="17" t="s">
        <v>112</v>
      </c>
      <c r="S21" s="198"/>
      <c r="T21" s="198"/>
      <c r="U21" s="198"/>
      <c r="V21" s="198"/>
    </row>
    <row r="22" spans="1:22" s="17" customFormat="1" ht="26.25" customHeight="1">
      <c r="A22" s="163">
        <v>7</v>
      </c>
      <c r="B22" s="163" t="s">
        <v>110</v>
      </c>
      <c r="C22" s="163" t="s">
        <v>121</v>
      </c>
      <c r="D22" s="17" t="s">
        <v>136</v>
      </c>
      <c r="E22" s="164" t="s">
        <v>137</v>
      </c>
      <c r="F22" s="163" t="s">
        <v>111</v>
      </c>
      <c r="G22" s="165">
        <f>G24</f>
        <v>31.85</v>
      </c>
      <c r="H22" s="166"/>
      <c r="I22" s="166"/>
      <c r="J22" s="167">
        <v>0.084</v>
      </c>
      <c r="K22" s="165">
        <f t="shared" si="0"/>
        <v>2.6754000000000002</v>
      </c>
      <c r="L22" s="167">
        <v>0</v>
      </c>
      <c r="M22" s="165">
        <f t="shared" si="1"/>
        <v>0</v>
      </c>
      <c r="N22" s="168">
        <v>15</v>
      </c>
      <c r="O22" s="169">
        <v>4</v>
      </c>
      <c r="P22" s="17" t="s">
        <v>112</v>
      </c>
      <c r="S22" s="198"/>
      <c r="T22" s="198"/>
      <c r="U22" s="198"/>
      <c r="V22" s="198"/>
    </row>
    <row r="23" spans="4:22" s="17" customFormat="1" ht="15.75" customHeight="1">
      <c r="D23" s="170"/>
      <c r="E23" s="170" t="s">
        <v>222</v>
      </c>
      <c r="G23" s="171">
        <f>(63.7*0.25)*2</f>
        <v>31.85</v>
      </c>
      <c r="P23" s="170" t="s">
        <v>112</v>
      </c>
      <c r="Q23" s="170" t="s">
        <v>112</v>
      </c>
      <c r="R23" s="170" t="s">
        <v>113</v>
      </c>
      <c r="S23" s="198"/>
      <c r="T23" s="198"/>
      <c r="U23" s="198"/>
      <c r="V23" s="198"/>
    </row>
    <row r="24" spans="4:22" s="17" customFormat="1" ht="15.75" customHeight="1">
      <c r="D24" s="172"/>
      <c r="E24" s="172" t="s">
        <v>114</v>
      </c>
      <c r="G24" s="173">
        <f>G23</f>
        <v>31.85</v>
      </c>
      <c r="P24" s="172" t="s">
        <v>112</v>
      </c>
      <c r="Q24" s="172" t="s">
        <v>115</v>
      </c>
      <c r="R24" s="172" t="s">
        <v>113</v>
      </c>
      <c r="S24" s="198"/>
      <c r="T24" s="198"/>
      <c r="U24" s="198"/>
      <c r="V24" s="198"/>
    </row>
    <row r="25" spans="2:22" s="135" customFormat="1" ht="12.75" customHeight="1">
      <c r="B25" s="144" t="s">
        <v>68</v>
      </c>
      <c r="D25" s="145" t="s">
        <v>142</v>
      </c>
      <c r="E25" s="145" t="s">
        <v>143</v>
      </c>
      <c r="I25" s="146"/>
      <c r="K25" s="147">
        <f>SUM(K26:K34)</f>
        <v>0</v>
      </c>
      <c r="M25" s="147">
        <f>SUM(M26:M34)</f>
        <v>31.82125</v>
      </c>
      <c r="P25" s="145" t="s">
        <v>112</v>
      </c>
      <c r="S25" s="199"/>
      <c r="T25" s="199"/>
      <c r="U25" s="199"/>
      <c r="V25" s="199"/>
    </row>
    <row r="26" spans="1:22" s="17" customFormat="1" ht="13.5" customHeight="1">
      <c r="A26" s="163">
        <v>8</v>
      </c>
      <c r="B26" s="163" t="s">
        <v>110</v>
      </c>
      <c r="C26" s="163" t="s">
        <v>144</v>
      </c>
      <c r="D26" s="17" t="s">
        <v>145</v>
      </c>
      <c r="E26" s="164" t="s">
        <v>146</v>
      </c>
      <c r="F26" s="163" t="s">
        <v>118</v>
      </c>
      <c r="G26" s="165">
        <v>26.4</v>
      </c>
      <c r="H26" s="166"/>
      <c r="I26" s="166"/>
      <c r="J26" s="167">
        <v>0</v>
      </c>
      <c r="K26" s="165">
        <f aca="true" t="shared" si="2" ref="K26:K31">G26*J26</f>
        <v>0</v>
      </c>
      <c r="L26" s="167">
        <v>0</v>
      </c>
      <c r="M26" s="165">
        <f aca="true" t="shared" si="3" ref="M26:M31">G26*L26</f>
        <v>0</v>
      </c>
      <c r="N26" s="168">
        <v>15</v>
      </c>
      <c r="O26" s="169">
        <v>4</v>
      </c>
      <c r="P26" s="17" t="s">
        <v>116</v>
      </c>
      <c r="S26" s="198"/>
      <c r="T26" s="198"/>
      <c r="U26" s="198"/>
      <c r="V26" s="196"/>
    </row>
    <row r="27" spans="1:22" s="17" customFormat="1" ht="13.5" customHeight="1">
      <c r="A27" s="163">
        <v>9</v>
      </c>
      <c r="B27" s="163" t="s">
        <v>110</v>
      </c>
      <c r="C27" s="163" t="s">
        <v>144</v>
      </c>
      <c r="D27" s="17" t="s">
        <v>147</v>
      </c>
      <c r="E27" s="164" t="s">
        <v>148</v>
      </c>
      <c r="F27" s="163" t="s">
        <v>118</v>
      </c>
      <c r="G27" s="165">
        <v>26.4</v>
      </c>
      <c r="H27" s="166"/>
      <c r="I27" s="166"/>
      <c r="J27" s="167">
        <v>0</v>
      </c>
      <c r="K27" s="165">
        <f t="shared" si="2"/>
        <v>0</v>
      </c>
      <c r="L27" s="167">
        <v>0</v>
      </c>
      <c r="M27" s="165">
        <f t="shared" si="3"/>
        <v>0</v>
      </c>
      <c r="N27" s="168">
        <v>15</v>
      </c>
      <c r="O27" s="169">
        <v>4</v>
      </c>
      <c r="P27" s="17" t="s">
        <v>116</v>
      </c>
      <c r="S27" s="198"/>
      <c r="T27" s="198"/>
      <c r="U27" s="198"/>
      <c r="V27" s="196"/>
    </row>
    <row r="28" spans="1:22" s="17" customFormat="1" ht="24" customHeight="1">
      <c r="A28" s="163">
        <v>10</v>
      </c>
      <c r="B28" s="163" t="s">
        <v>110</v>
      </c>
      <c r="C28" s="163" t="s">
        <v>144</v>
      </c>
      <c r="D28" s="17" t="s">
        <v>149</v>
      </c>
      <c r="E28" s="164" t="s">
        <v>150</v>
      </c>
      <c r="F28" s="163" t="s">
        <v>118</v>
      </c>
      <c r="G28" s="165">
        <v>26.4</v>
      </c>
      <c r="H28" s="166"/>
      <c r="I28" s="166"/>
      <c r="J28" s="167">
        <v>0</v>
      </c>
      <c r="K28" s="165">
        <f t="shared" si="2"/>
        <v>0</v>
      </c>
      <c r="L28" s="167">
        <v>0</v>
      </c>
      <c r="M28" s="165">
        <f t="shared" si="3"/>
        <v>0</v>
      </c>
      <c r="N28" s="168">
        <v>15</v>
      </c>
      <c r="O28" s="169">
        <v>4</v>
      </c>
      <c r="P28" s="17" t="s">
        <v>116</v>
      </c>
      <c r="S28" s="198"/>
      <c r="T28" s="198"/>
      <c r="U28" s="198"/>
      <c r="V28" s="196"/>
    </row>
    <row r="29" spans="1:22" s="17" customFormat="1" ht="13.5" customHeight="1">
      <c r="A29" s="163">
        <v>11</v>
      </c>
      <c r="B29" s="163" t="s">
        <v>110</v>
      </c>
      <c r="C29" s="163" t="s">
        <v>144</v>
      </c>
      <c r="D29" s="17" t="s">
        <v>151</v>
      </c>
      <c r="E29" s="164" t="s">
        <v>152</v>
      </c>
      <c r="F29" s="163" t="s">
        <v>118</v>
      </c>
      <c r="G29" s="189">
        <v>26.4</v>
      </c>
      <c r="H29" s="166"/>
      <c r="I29" s="166"/>
      <c r="J29" s="167">
        <v>0</v>
      </c>
      <c r="K29" s="165">
        <f t="shared" si="2"/>
        <v>0</v>
      </c>
      <c r="L29" s="167">
        <v>0</v>
      </c>
      <c r="M29" s="165">
        <f t="shared" si="3"/>
        <v>0</v>
      </c>
      <c r="N29" s="168">
        <v>15</v>
      </c>
      <c r="O29" s="169">
        <v>4</v>
      </c>
      <c r="P29" s="17" t="s">
        <v>116</v>
      </c>
      <c r="S29" s="198"/>
      <c r="T29" s="198"/>
      <c r="U29" s="198"/>
      <c r="V29" s="196"/>
    </row>
    <row r="30" spans="1:22" s="17" customFormat="1" ht="13.5" customHeight="1">
      <c r="A30" s="163">
        <v>12</v>
      </c>
      <c r="B30" s="163" t="s">
        <v>110</v>
      </c>
      <c r="C30" s="163" t="s">
        <v>144</v>
      </c>
      <c r="D30" s="17" t="s">
        <v>153</v>
      </c>
      <c r="E30" s="164" t="s">
        <v>154</v>
      </c>
      <c r="F30" s="163" t="s">
        <v>118</v>
      </c>
      <c r="G30" s="165">
        <v>26.4</v>
      </c>
      <c r="H30" s="166"/>
      <c r="I30" s="166"/>
      <c r="J30" s="167">
        <v>0</v>
      </c>
      <c r="K30" s="165">
        <f t="shared" si="2"/>
        <v>0</v>
      </c>
      <c r="L30" s="167">
        <v>0</v>
      </c>
      <c r="M30" s="165">
        <f t="shared" si="3"/>
        <v>0</v>
      </c>
      <c r="N30" s="168">
        <v>15</v>
      </c>
      <c r="O30" s="169">
        <v>4</v>
      </c>
      <c r="P30" s="17" t="s">
        <v>116</v>
      </c>
      <c r="S30" s="198"/>
      <c r="T30" s="198"/>
      <c r="U30" s="198"/>
      <c r="V30" s="196"/>
    </row>
    <row r="31" spans="1:22" s="17" customFormat="1" ht="24.75" customHeight="1">
      <c r="A31" s="163">
        <v>13</v>
      </c>
      <c r="B31" s="163" t="s">
        <v>110</v>
      </c>
      <c r="C31" s="163" t="s">
        <v>144</v>
      </c>
      <c r="D31" s="17" t="s">
        <v>155</v>
      </c>
      <c r="E31" s="164" t="s">
        <v>156</v>
      </c>
      <c r="F31" s="163" t="s">
        <v>118</v>
      </c>
      <c r="G31" s="165">
        <v>26.4</v>
      </c>
      <c r="H31" s="166"/>
      <c r="I31" s="166"/>
      <c r="J31" s="167">
        <v>0</v>
      </c>
      <c r="K31" s="165">
        <f t="shared" si="2"/>
        <v>0</v>
      </c>
      <c r="L31" s="167">
        <v>0</v>
      </c>
      <c r="M31" s="165">
        <f t="shared" si="3"/>
        <v>0</v>
      </c>
      <c r="N31" s="168">
        <v>15</v>
      </c>
      <c r="O31" s="169">
        <v>4</v>
      </c>
      <c r="P31" s="17" t="s">
        <v>116</v>
      </c>
      <c r="S31" s="198"/>
      <c r="T31" s="198"/>
      <c r="U31" s="198"/>
      <c r="V31" s="196"/>
    </row>
    <row r="32" spans="1:22" s="17" customFormat="1" ht="24" customHeight="1">
      <c r="A32" s="163">
        <v>14</v>
      </c>
      <c r="B32" s="163" t="s">
        <v>110</v>
      </c>
      <c r="C32" s="163" t="s">
        <v>144</v>
      </c>
      <c r="D32" s="17" t="s">
        <v>157</v>
      </c>
      <c r="E32" s="164" t="s">
        <v>158</v>
      </c>
      <c r="F32" s="163" t="s">
        <v>111</v>
      </c>
      <c r="G32" s="165">
        <v>174</v>
      </c>
      <c r="H32" s="166"/>
      <c r="I32" s="166"/>
      <c r="J32" s="167">
        <v>0</v>
      </c>
      <c r="K32" s="165">
        <f>G32*J32</f>
        <v>0</v>
      </c>
      <c r="L32" s="167">
        <v>0.062</v>
      </c>
      <c r="M32" s="165">
        <f>G32*L32</f>
        <v>10.788</v>
      </c>
      <c r="N32" s="168">
        <v>15</v>
      </c>
      <c r="O32" s="169">
        <v>4</v>
      </c>
      <c r="P32" s="17" t="s">
        <v>116</v>
      </c>
      <c r="S32" s="198"/>
      <c r="T32" s="198"/>
      <c r="U32" s="198"/>
      <c r="V32" s="198"/>
    </row>
    <row r="33" spans="1:22" s="17" customFormat="1" ht="13.5" customHeight="1">
      <c r="A33" s="163">
        <v>15</v>
      </c>
      <c r="B33" s="163" t="s">
        <v>110</v>
      </c>
      <c r="C33" s="163" t="s">
        <v>144</v>
      </c>
      <c r="D33" s="17" t="s">
        <v>161</v>
      </c>
      <c r="E33" s="164" t="s">
        <v>162</v>
      </c>
      <c r="F33" s="163" t="s">
        <v>111</v>
      </c>
      <c r="G33" s="165">
        <v>208.25</v>
      </c>
      <c r="H33" s="166"/>
      <c r="I33" s="166"/>
      <c r="J33" s="167">
        <v>0</v>
      </c>
      <c r="K33" s="165">
        <f>G33*J33</f>
        <v>0</v>
      </c>
      <c r="L33" s="167">
        <v>0.055</v>
      </c>
      <c r="M33" s="165">
        <f>G33*L33</f>
        <v>11.45375</v>
      </c>
      <c r="N33" s="168">
        <v>15</v>
      </c>
      <c r="O33" s="169">
        <v>4</v>
      </c>
      <c r="P33" s="17" t="s">
        <v>116</v>
      </c>
      <c r="S33" s="198"/>
      <c r="T33" s="198"/>
      <c r="U33" s="198"/>
      <c r="V33" s="198"/>
    </row>
    <row r="34" spans="1:22" s="17" customFormat="1" ht="13.5" customHeight="1">
      <c r="A34" s="163">
        <v>16</v>
      </c>
      <c r="B34" s="163" t="s">
        <v>110</v>
      </c>
      <c r="C34" s="163" t="s">
        <v>144</v>
      </c>
      <c r="D34" s="17" t="s">
        <v>159</v>
      </c>
      <c r="E34" s="164" t="s">
        <v>160</v>
      </c>
      <c r="F34" s="163" t="s">
        <v>111</v>
      </c>
      <c r="G34" s="165">
        <v>208.25</v>
      </c>
      <c r="H34" s="166"/>
      <c r="I34" s="166"/>
      <c r="J34" s="167">
        <v>0</v>
      </c>
      <c r="K34" s="165">
        <f>G34*J34</f>
        <v>0</v>
      </c>
      <c r="L34" s="167">
        <v>0.046</v>
      </c>
      <c r="M34" s="165">
        <f>G34*L34</f>
        <v>9.5795</v>
      </c>
      <c r="N34" s="168">
        <v>15</v>
      </c>
      <c r="O34" s="169">
        <v>4</v>
      </c>
      <c r="P34" s="17" t="s">
        <v>116</v>
      </c>
      <c r="S34" s="198"/>
      <c r="T34" s="198"/>
      <c r="U34" s="198"/>
      <c r="V34" s="198"/>
    </row>
    <row r="35" spans="2:22" s="135" customFormat="1" ht="12.75" customHeight="1">
      <c r="B35" s="136" t="s">
        <v>68</v>
      </c>
      <c r="D35" s="137" t="s">
        <v>64</v>
      </c>
      <c r="E35" s="137" t="s">
        <v>163</v>
      </c>
      <c r="I35" s="138"/>
      <c r="K35" s="139" t="e">
        <f>#REF!+#REF!+#REF!+#REF!+#REF!+K36+K74+K166+#REF!+#REF!+#REF!+#REF!+#REF!+#REF!+K180</f>
        <v>#REF!</v>
      </c>
      <c r="M35" s="139" t="e">
        <f>#REF!+#REF!+#REF!+#REF!+#REF!+M36+M74+M166+#REF!+#REF!+#REF!+#REF!+#REF!+#REF!+M180</f>
        <v>#REF!</v>
      </c>
      <c r="P35" s="137" t="s">
        <v>108</v>
      </c>
      <c r="S35" s="199"/>
      <c r="T35" s="199"/>
      <c r="U35" s="199"/>
      <c r="V35" s="199"/>
    </row>
    <row r="36" spans="2:22" s="135" customFormat="1" ht="12.75" customHeight="1">
      <c r="B36" s="140" t="s">
        <v>68</v>
      </c>
      <c r="D36" s="141" t="s">
        <v>164</v>
      </c>
      <c r="E36" s="141" t="s">
        <v>165</v>
      </c>
      <c r="I36" s="142"/>
      <c r="K36" s="143">
        <f>SUM(K37:K73)</f>
        <v>0</v>
      </c>
      <c r="M36" s="143">
        <f>SUM(M37:M73)</f>
        <v>0</v>
      </c>
      <c r="P36" s="141" t="s">
        <v>109</v>
      </c>
      <c r="S36" s="199"/>
      <c r="T36" s="199"/>
      <c r="U36" s="199"/>
      <c r="V36" s="199"/>
    </row>
    <row r="37" spans="1:22" s="17" customFormat="1" ht="13.5" customHeight="1">
      <c r="A37" s="163">
        <v>17</v>
      </c>
      <c r="B37" s="163" t="s">
        <v>110</v>
      </c>
      <c r="C37" s="163" t="s">
        <v>138</v>
      </c>
      <c r="D37" s="17" t="s">
        <v>166</v>
      </c>
      <c r="E37" s="164" t="s">
        <v>167</v>
      </c>
      <c r="F37" s="163" t="s">
        <v>128</v>
      </c>
      <c r="G37" s="165">
        <v>48</v>
      </c>
      <c r="H37" s="166"/>
      <c r="I37" s="166"/>
      <c r="J37" s="167">
        <v>0</v>
      </c>
      <c r="K37" s="165">
        <f>G37*J37</f>
        <v>0</v>
      </c>
      <c r="L37" s="167">
        <v>0</v>
      </c>
      <c r="M37" s="165">
        <f>G37*L37</f>
        <v>0</v>
      </c>
      <c r="N37" s="168">
        <v>15</v>
      </c>
      <c r="O37" s="169">
        <v>4</v>
      </c>
      <c r="P37" s="17" t="s">
        <v>112</v>
      </c>
      <c r="S37" s="198"/>
      <c r="T37" s="198"/>
      <c r="U37" s="198"/>
      <c r="V37" s="198"/>
    </row>
    <row r="38" spans="4:22" s="17" customFormat="1" ht="15.75" customHeight="1">
      <c r="D38" s="182"/>
      <c r="E38" s="182" t="s">
        <v>140</v>
      </c>
      <c r="G38" s="183"/>
      <c r="P38" s="182" t="s">
        <v>112</v>
      </c>
      <c r="Q38" s="182" t="s">
        <v>109</v>
      </c>
      <c r="R38" s="182" t="s">
        <v>113</v>
      </c>
      <c r="S38" s="198"/>
      <c r="T38" s="198"/>
      <c r="U38" s="198"/>
      <c r="V38" s="198"/>
    </row>
    <row r="39" spans="4:22" s="17" customFormat="1" ht="15.75" customHeight="1">
      <c r="D39" s="182"/>
      <c r="E39" s="182" t="s">
        <v>141</v>
      </c>
      <c r="G39" s="183"/>
      <c r="P39" s="182" t="s">
        <v>112</v>
      </c>
      <c r="Q39" s="182" t="s">
        <v>109</v>
      </c>
      <c r="R39" s="182" t="s">
        <v>113</v>
      </c>
      <c r="S39" s="198"/>
      <c r="T39" s="198"/>
      <c r="U39" s="198"/>
      <c r="V39" s="198"/>
    </row>
    <row r="40" spans="4:22" s="17" customFormat="1" ht="15.75" customHeight="1">
      <c r="D40" s="182"/>
      <c r="E40" s="182" t="s">
        <v>168</v>
      </c>
      <c r="G40" s="183"/>
      <c r="P40" s="182" t="s">
        <v>112</v>
      </c>
      <c r="Q40" s="182" t="s">
        <v>109</v>
      </c>
      <c r="R40" s="182" t="s">
        <v>113</v>
      </c>
      <c r="S40" s="198"/>
      <c r="T40" s="198"/>
      <c r="U40" s="198"/>
      <c r="V40" s="198"/>
    </row>
    <row r="41" spans="4:22" s="17" customFormat="1" ht="15.75" customHeight="1">
      <c r="D41" s="170"/>
      <c r="E41" s="170" t="s">
        <v>0</v>
      </c>
      <c r="G41" s="171">
        <v>48</v>
      </c>
      <c r="P41" s="170" t="s">
        <v>112</v>
      </c>
      <c r="Q41" s="170" t="s">
        <v>112</v>
      </c>
      <c r="R41" s="170" t="s">
        <v>113</v>
      </c>
      <c r="S41" s="198"/>
      <c r="T41" s="198"/>
      <c r="U41" s="198"/>
      <c r="V41" s="198"/>
    </row>
    <row r="42" spans="4:22" s="17" customFormat="1" ht="15.75" customHeight="1">
      <c r="D42" s="172"/>
      <c r="E42" s="172" t="s">
        <v>114</v>
      </c>
      <c r="G42" s="173">
        <v>48</v>
      </c>
      <c r="P42" s="172" t="s">
        <v>112</v>
      </c>
      <c r="Q42" s="172" t="s">
        <v>115</v>
      </c>
      <c r="R42" s="172" t="s">
        <v>113</v>
      </c>
      <c r="S42" s="198"/>
      <c r="T42" s="198"/>
      <c r="U42" s="198"/>
      <c r="V42" s="198"/>
    </row>
    <row r="43" spans="1:22" s="17" customFormat="1" ht="13.5" customHeight="1">
      <c r="A43" s="163">
        <v>18</v>
      </c>
      <c r="B43" s="163" t="s">
        <v>110</v>
      </c>
      <c r="C43" s="163" t="s">
        <v>138</v>
      </c>
      <c r="D43" s="17" t="s">
        <v>169</v>
      </c>
      <c r="E43" s="164" t="s">
        <v>170</v>
      </c>
      <c r="F43" s="163" t="s">
        <v>128</v>
      </c>
      <c r="G43" s="165">
        <v>43.2</v>
      </c>
      <c r="H43" s="166"/>
      <c r="I43" s="166"/>
      <c r="J43" s="167">
        <v>0</v>
      </c>
      <c r="K43" s="165">
        <f>G43*J43</f>
        <v>0</v>
      </c>
      <c r="L43" s="167">
        <v>0</v>
      </c>
      <c r="M43" s="165">
        <f>G43*L43</f>
        <v>0</v>
      </c>
      <c r="N43" s="168">
        <v>15</v>
      </c>
      <c r="O43" s="169">
        <v>4</v>
      </c>
      <c r="P43" s="17" t="s">
        <v>112</v>
      </c>
      <c r="S43" s="198"/>
      <c r="T43" s="198"/>
      <c r="U43" s="198"/>
      <c r="V43" s="198"/>
    </row>
    <row r="44" spans="4:22" s="17" customFormat="1" ht="15.75" customHeight="1">
      <c r="D44" s="182"/>
      <c r="E44" s="182" t="s">
        <v>140</v>
      </c>
      <c r="G44" s="183"/>
      <c r="P44" s="182" t="s">
        <v>112</v>
      </c>
      <c r="Q44" s="182" t="s">
        <v>109</v>
      </c>
      <c r="R44" s="182" t="s">
        <v>113</v>
      </c>
      <c r="S44" s="198"/>
      <c r="T44" s="198"/>
      <c r="U44" s="198"/>
      <c r="V44" s="198"/>
    </row>
    <row r="45" spans="4:22" s="17" customFormat="1" ht="15.75" customHeight="1">
      <c r="D45" s="182"/>
      <c r="E45" s="182" t="s">
        <v>141</v>
      </c>
      <c r="G45" s="183"/>
      <c r="P45" s="182" t="s">
        <v>112</v>
      </c>
      <c r="Q45" s="182" t="s">
        <v>109</v>
      </c>
      <c r="R45" s="182" t="s">
        <v>113</v>
      </c>
      <c r="S45" s="198"/>
      <c r="T45" s="198"/>
      <c r="U45" s="198"/>
      <c r="V45" s="198"/>
    </row>
    <row r="46" spans="4:22" s="17" customFormat="1" ht="15.75" customHeight="1">
      <c r="D46" s="182"/>
      <c r="E46" s="182" t="s">
        <v>168</v>
      </c>
      <c r="G46" s="183"/>
      <c r="P46" s="182" t="s">
        <v>112</v>
      </c>
      <c r="Q46" s="182" t="s">
        <v>109</v>
      </c>
      <c r="R46" s="182" t="s">
        <v>113</v>
      </c>
      <c r="S46" s="198"/>
      <c r="T46" s="198"/>
      <c r="U46" s="198"/>
      <c r="V46" s="198"/>
    </row>
    <row r="47" spans="4:22" s="17" customFormat="1" ht="15.75" customHeight="1">
      <c r="D47" s="170"/>
      <c r="E47" s="170" t="s">
        <v>1</v>
      </c>
      <c r="G47" s="171">
        <v>43.2</v>
      </c>
      <c r="P47" s="170" t="s">
        <v>112</v>
      </c>
      <c r="Q47" s="170" t="s">
        <v>112</v>
      </c>
      <c r="R47" s="170" t="s">
        <v>113</v>
      </c>
      <c r="S47" s="198"/>
      <c r="T47" s="198"/>
      <c r="U47" s="198"/>
      <c r="V47" s="198"/>
    </row>
    <row r="48" spans="4:22" s="17" customFormat="1" ht="15.75" customHeight="1">
      <c r="D48" s="172"/>
      <c r="E48" s="172" t="s">
        <v>114</v>
      </c>
      <c r="G48" s="173">
        <v>43.2</v>
      </c>
      <c r="P48" s="172" t="s">
        <v>112</v>
      </c>
      <c r="Q48" s="172" t="s">
        <v>115</v>
      </c>
      <c r="R48" s="172" t="s">
        <v>113</v>
      </c>
      <c r="S48" s="198"/>
      <c r="T48" s="198"/>
      <c r="U48" s="198"/>
      <c r="V48" s="198"/>
    </row>
    <row r="49" spans="1:22" s="17" customFormat="1" ht="13.5" customHeight="1">
      <c r="A49" s="163">
        <v>19</v>
      </c>
      <c r="B49" s="163" t="s">
        <v>110</v>
      </c>
      <c r="C49" s="163" t="s">
        <v>138</v>
      </c>
      <c r="D49" s="17" t="s">
        <v>171</v>
      </c>
      <c r="E49" s="164" t="s">
        <v>172</v>
      </c>
      <c r="F49" s="163" t="s">
        <v>128</v>
      </c>
      <c r="G49" s="165">
        <v>14.4</v>
      </c>
      <c r="H49" s="166"/>
      <c r="I49" s="166"/>
      <c r="J49" s="167">
        <v>0</v>
      </c>
      <c r="K49" s="165">
        <f>G49*J49</f>
        <v>0</v>
      </c>
      <c r="L49" s="167">
        <v>0</v>
      </c>
      <c r="M49" s="165">
        <f>G49*L49</f>
        <v>0</v>
      </c>
      <c r="N49" s="168">
        <v>15</v>
      </c>
      <c r="O49" s="169">
        <v>4</v>
      </c>
      <c r="P49" s="17" t="s">
        <v>112</v>
      </c>
      <c r="S49" s="198"/>
      <c r="T49" s="198"/>
      <c r="U49" s="198"/>
      <c r="V49" s="198"/>
    </row>
    <row r="50" spans="4:22" s="17" customFormat="1" ht="15.75" customHeight="1">
      <c r="D50" s="182"/>
      <c r="E50" s="182" t="s">
        <v>140</v>
      </c>
      <c r="G50" s="183"/>
      <c r="P50" s="182" t="s">
        <v>112</v>
      </c>
      <c r="Q50" s="182" t="s">
        <v>109</v>
      </c>
      <c r="R50" s="182" t="s">
        <v>113</v>
      </c>
      <c r="S50" s="198"/>
      <c r="T50" s="198"/>
      <c r="U50" s="198"/>
      <c r="V50" s="198"/>
    </row>
    <row r="51" spans="4:22" s="17" customFormat="1" ht="15.75" customHeight="1">
      <c r="D51" s="182"/>
      <c r="E51" s="182" t="s">
        <v>141</v>
      </c>
      <c r="G51" s="183"/>
      <c r="P51" s="182" t="s">
        <v>112</v>
      </c>
      <c r="Q51" s="182" t="s">
        <v>109</v>
      </c>
      <c r="R51" s="182" t="s">
        <v>113</v>
      </c>
      <c r="S51" s="198"/>
      <c r="T51" s="198"/>
      <c r="U51" s="198"/>
      <c r="V51" s="198"/>
    </row>
    <row r="52" spans="4:22" s="17" customFormat="1" ht="15.75" customHeight="1">
      <c r="D52" s="182"/>
      <c r="E52" s="182" t="s">
        <v>168</v>
      </c>
      <c r="G52" s="183"/>
      <c r="P52" s="182" t="s">
        <v>112</v>
      </c>
      <c r="Q52" s="182" t="s">
        <v>109</v>
      </c>
      <c r="R52" s="182" t="s">
        <v>113</v>
      </c>
      <c r="S52" s="198"/>
      <c r="T52" s="198"/>
      <c r="U52" s="198"/>
      <c r="V52" s="198"/>
    </row>
    <row r="53" spans="4:22" s="17" customFormat="1" ht="15.75" customHeight="1">
      <c r="D53" s="170"/>
      <c r="E53" s="170" t="s">
        <v>2</v>
      </c>
      <c r="G53" s="171">
        <v>14.4</v>
      </c>
      <c r="P53" s="170" t="s">
        <v>112</v>
      </c>
      <c r="Q53" s="170" t="s">
        <v>112</v>
      </c>
      <c r="R53" s="170" t="s">
        <v>113</v>
      </c>
      <c r="S53" s="198"/>
      <c r="T53" s="198"/>
      <c r="U53" s="198"/>
      <c r="V53" s="198"/>
    </row>
    <row r="54" spans="4:22" s="17" customFormat="1" ht="15.75" customHeight="1">
      <c r="D54" s="172"/>
      <c r="E54" s="172" t="s">
        <v>114</v>
      </c>
      <c r="G54" s="173">
        <v>14.4</v>
      </c>
      <c r="P54" s="172" t="s">
        <v>112</v>
      </c>
      <c r="Q54" s="172" t="s">
        <v>115</v>
      </c>
      <c r="R54" s="172" t="s">
        <v>113</v>
      </c>
      <c r="S54" s="198"/>
      <c r="T54" s="198"/>
      <c r="U54" s="198"/>
      <c r="V54" s="198"/>
    </row>
    <row r="55" spans="1:22" s="17" customFormat="1" ht="13.5" customHeight="1">
      <c r="A55" s="163">
        <v>20</v>
      </c>
      <c r="B55" s="163" t="s">
        <v>110</v>
      </c>
      <c r="C55" s="163" t="s">
        <v>138</v>
      </c>
      <c r="D55" s="17" t="s">
        <v>173</v>
      </c>
      <c r="E55" s="164" t="s">
        <v>174</v>
      </c>
      <c r="F55" s="163" t="s">
        <v>128</v>
      </c>
      <c r="G55" s="165">
        <v>3.6</v>
      </c>
      <c r="H55" s="166"/>
      <c r="I55" s="166"/>
      <c r="J55" s="167">
        <v>0</v>
      </c>
      <c r="K55" s="165">
        <f>G55*J55</f>
        <v>0</v>
      </c>
      <c r="L55" s="167">
        <v>0</v>
      </c>
      <c r="M55" s="165">
        <f>G55*L55</f>
        <v>0</v>
      </c>
      <c r="N55" s="168">
        <v>15</v>
      </c>
      <c r="O55" s="169">
        <v>4</v>
      </c>
      <c r="P55" s="17" t="s">
        <v>112</v>
      </c>
      <c r="S55" s="198"/>
      <c r="T55" s="198"/>
      <c r="U55" s="198"/>
      <c r="V55" s="198"/>
    </row>
    <row r="56" spans="4:22" s="17" customFormat="1" ht="15.75" customHeight="1">
      <c r="D56" s="182"/>
      <c r="E56" s="182" t="s">
        <v>140</v>
      </c>
      <c r="G56" s="183"/>
      <c r="P56" s="182" t="s">
        <v>112</v>
      </c>
      <c r="Q56" s="182" t="s">
        <v>109</v>
      </c>
      <c r="R56" s="182" t="s">
        <v>113</v>
      </c>
      <c r="S56" s="198"/>
      <c r="T56" s="198"/>
      <c r="U56" s="198"/>
      <c r="V56" s="198"/>
    </row>
    <row r="57" spans="4:22" s="17" customFormat="1" ht="15.75" customHeight="1">
      <c r="D57" s="182"/>
      <c r="E57" s="182" t="s">
        <v>141</v>
      </c>
      <c r="G57" s="183"/>
      <c r="P57" s="182" t="s">
        <v>112</v>
      </c>
      <c r="Q57" s="182" t="s">
        <v>109</v>
      </c>
      <c r="R57" s="182" t="s">
        <v>113</v>
      </c>
      <c r="S57" s="198"/>
      <c r="T57" s="198"/>
      <c r="U57" s="198"/>
      <c r="V57" s="198"/>
    </row>
    <row r="58" spans="4:22" s="17" customFormat="1" ht="15.75" customHeight="1">
      <c r="D58" s="182"/>
      <c r="E58" s="182" t="s">
        <v>168</v>
      </c>
      <c r="G58" s="183"/>
      <c r="P58" s="182" t="s">
        <v>112</v>
      </c>
      <c r="Q58" s="182" t="s">
        <v>109</v>
      </c>
      <c r="R58" s="182" t="s">
        <v>113</v>
      </c>
      <c r="S58" s="198"/>
      <c r="T58" s="198"/>
      <c r="U58" s="198"/>
      <c r="V58" s="198"/>
    </row>
    <row r="59" spans="4:22" s="17" customFormat="1" ht="15.75" customHeight="1">
      <c r="D59" s="170"/>
      <c r="E59" s="170" t="s">
        <v>3</v>
      </c>
      <c r="G59" s="171">
        <v>3.6</v>
      </c>
      <c r="P59" s="170" t="s">
        <v>112</v>
      </c>
      <c r="Q59" s="170" t="s">
        <v>112</v>
      </c>
      <c r="R59" s="170" t="s">
        <v>113</v>
      </c>
      <c r="S59" s="198"/>
      <c r="T59" s="198"/>
      <c r="U59" s="198"/>
      <c r="V59" s="198"/>
    </row>
    <row r="60" spans="4:22" s="17" customFormat="1" ht="15.75" customHeight="1">
      <c r="D60" s="172"/>
      <c r="E60" s="172" t="s">
        <v>114</v>
      </c>
      <c r="G60" s="173">
        <v>3.6</v>
      </c>
      <c r="P60" s="172" t="s">
        <v>112</v>
      </c>
      <c r="Q60" s="172" t="s">
        <v>115</v>
      </c>
      <c r="R60" s="172" t="s">
        <v>113</v>
      </c>
      <c r="S60" s="198"/>
      <c r="T60" s="198"/>
      <c r="U60" s="198"/>
      <c r="V60" s="198"/>
    </row>
    <row r="61" spans="1:22" s="17" customFormat="1" ht="13.5" customHeight="1">
      <c r="A61" s="163">
        <v>21</v>
      </c>
      <c r="B61" s="163" t="s">
        <v>110</v>
      </c>
      <c r="C61" s="163" t="s">
        <v>138</v>
      </c>
      <c r="D61" s="17" t="s">
        <v>175</v>
      </c>
      <c r="E61" s="164" t="s">
        <v>176</v>
      </c>
      <c r="F61" s="163" t="s">
        <v>128</v>
      </c>
      <c r="G61" s="165">
        <v>19</v>
      </c>
      <c r="H61" s="166"/>
      <c r="I61" s="166"/>
      <c r="J61" s="167">
        <v>0</v>
      </c>
      <c r="K61" s="165">
        <f>G61*J61</f>
        <v>0</v>
      </c>
      <c r="L61" s="167">
        <v>0</v>
      </c>
      <c r="M61" s="165">
        <f>G61*L61</f>
        <v>0</v>
      </c>
      <c r="N61" s="168">
        <v>15</v>
      </c>
      <c r="O61" s="169">
        <v>4</v>
      </c>
      <c r="P61" s="17" t="s">
        <v>112</v>
      </c>
      <c r="S61" s="198"/>
      <c r="T61" s="198"/>
      <c r="U61" s="198"/>
      <c r="V61" s="198"/>
    </row>
    <row r="62" spans="4:22" s="17" customFormat="1" ht="15.75" customHeight="1">
      <c r="D62" s="182"/>
      <c r="E62" s="182" t="s">
        <v>140</v>
      </c>
      <c r="G62" s="183"/>
      <c r="P62" s="182" t="s">
        <v>112</v>
      </c>
      <c r="Q62" s="182" t="s">
        <v>109</v>
      </c>
      <c r="R62" s="182" t="s">
        <v>113</v>
      </c>
      <c r="S62" s="198"/>
      <c r="T62" s="198"/>
      <c r="U62" s="198"/>
      <c r="V62" s="198"/>
    </row>
    <row r="63" spans="4:22" s="17" customFormat="1" ht="15.75" customHeight="1">
      <c r="D63" s="182"/>
      <c r="E63" s="182" t="s">
        <v>141</v>
      </c>
      <c r="G63" s="183"/>
      <c r="P63" s="182" t="s">
        <v>112</v>
      </c>
      <c r="Q63" s="182" t="s">
        <v>109</v>
      </c>
      <c r="R63" s="182" t="s">
        <v>113</v>
      </c>
      <c r="S63" s="198"/>
      <c r="T63" s="198"/>
      <c r="U63" s="198"/>
      <c r="V63" s="198"/>
    </row>
    <row r="64" spans="4:22" s="17" customFormat="1" ht="15.75" customHeight="1">
      <c r="D64" s="182"/>
      <c r="E64" s="182" t="s">
        <v>168</v>
      </c>
      <c r="G64" s="183"/>
      <c r="P64" s="182" t="s">
        <v>112</v>
      </c>
      <c r="Q64" s="182" t="s">
        <v>109</v>
      </c>
      <c r="R64" s="182" t="s">
        <v>113</v>
      </c>
      <c r="S64" s="198"/>
      <c r="T64" s="198"/>
      <c r="U64" s="198"/>
      <c r="V64" s="198"/>
    </row>
    <row r="65" spans="4:22" s="17" customFormat="1" ht="15.75" customHeight="1">
      <c r="D65" s="170"/>
      <c r="E65" s="170" t="s">
        <v>223</v>
      </c>
      <c r="G65" s="171">
        <v>19</v>
      </c>
      <c r="P65" s="170" t="s">
        <v>112</v>
      </c>
      <c r="Q65" s="170" t="s">
        <v>112</v>
      </c>
      <c r="R65" s="170" t="s">
        <v>113</v>
      </c>
      <c r="S65" s="198"/>
      <c r="T65" s="198"/>
      <c r="U65" s="198"/>
      <c r="V65" s="198"/>
    </row>
    <row r="66" spans="4:22" s="17" customFormat="1" ht="15.75" customHeight="1">
      <c r="D66" s="172"/>
      <c r="E66" s="172" t="s">
        <v>114</v>
      </c>
      <c r="G66" s="173">
        <v>19</v>
      </c>
      <c r="P66" s="172" t="s">
        <v>112</v>
      </c>
      <c r="Q66" s="172" t="s">
        <v>115</v>
      </c>
      <c r="R66" s="172" t="s">
        <v>113</v>
      </c>
      <c r="S66" s="198"/>
      <c r="T66" s="198"/>
      <c r="U66" s="198"/>
      <c r="V66" s="198"/>
    </row>
    <row r="67" spans="1:22" s="17" customFormat="1" ht="13.5" customHeight="1">
      <c r="A67" s="163">
        <v>22</v>
      </c>
      <c r="B67" s="163" t="s">
        <v>110</v>
      </c>
      <c r="C67" s="163" t="s">
        <v>138</v>
      </c>
      <c r="D67" s="17" t="s">
        <v>177</v>
      </c>
      <c r="E67" s="164" t="s">
        <v>178</v>
      </c>
      <c r="F67" s="163" t="s">
        <v>128</v>
      </c>
      <c r="G67" s="165">
        <v>5</v>
      </c>
      <c r="H67" s="166"/>
      <c r="I67" s="166"/>
      <c r="J67" s="167">
        <v>0</v>
      </c>
      <c r="K67" s="165">
        <f>G67*J67</f>
        <v>0</v>
      </c>
      <c r="L67" s="167">
        <v>0</v>
      </c>
      <c r="M67" s="165">
        <f>G67*L67</f>
        <v>0</v>
      </c>
      <c r="N67" s="168">
        <v>15</v>
      </c>
      <c r="O67" s="169">
        <v>4</v>
      </c>
      <c r="P67" s="17" t="s">
        <v>112</v>
      </c>
      <c r="S67" s="198"/>
      <c r="T67" s="198"/>
      <c r="U67" s="198"/>
      <c r="V67" s="198"/>
    </row>
    <row r="68" spans="4:22" s="17" customFormat="1" ht="15.75" customHeight="1">
      <c r="D68" s="182"/>
      <c r="E68" s="182" t="s">
        <v>140</v>
      </c>
      <c r="G68" s="183"/>
      <c r="P68" s="182" t="s">
        <v>112</v>
      </c>
      <c r="Q68" s="182" t="s">
        <v>109</v>
      </c>
      <c r="R68" s="182" t="s">
        <v>113</v>
      </c>
      <c r="S68" s="198"/>
      <c r="T68" s="198"/>
      <c r="U68" s="198"/>
      <c r="V68" s="198"/>
    </row>
    <row r="69" spans="4:22" s="17" customFormat="1" ht="15.75" customHeight="1">
      <c r="D69" s="182"/>
      <c r="E69" s="182" t="s">
        <v>141</v>
      </c>
      <c r="G69" s="183"/>
      <c r="P69" s="182" t="s">
        <v>112</v>
      </c>
      <c r="Q69" s="182" t="s">
        <v>109</v>
      </c>
      <c r="R69" s="182" t="s">
        <v>113</v>
      </c>
      <c r="S69" s="198"/>
      <c r="T69" s="198"/>
      <c r="U69" s="198"/>
      <c r="V69" s="198"/>
    </row>
    <row r="70" spans="4:22" s="17" customFormat="1" ht="15.75" customHeight="1">
      <c r="D70" s="182"/>
      <c r="E70" s="182" t="s">
        <v>168</v>
      </c>
      <c r="G70" s="183"/>
      <c r="P70" s="182" t="s">
        <v>112</v>
      </c>
      <c r="Q70" s="182" t="s">
        <v>109</v>
      </c>
      <c r="R70" s="182" t="s">
        <v>113</v>
      </c>
      <c r="S70" s="198"/>
      <c r="T70" s="198"/>
      <c r="U70" s="198"/>
      <c r="V70" s="198"/>
    </row>
    <row r="71" spans="4:22" s="17" customFormat="1" ht="15.75" customHeight="1">
      <c r="D71" s="170"/>
      <c r="E71" s="170">
        <v>5</v>
      </c>
      <c r="G71" s="171">
        <v>5</v>
      </c>
      <c r="P71" s="170" t="s">
        <v>112</v>
      </c>
      <c r="Q71" s="170" t="s">
        <v>112</v>
      </c>
      <c r="R71" s="170" t="s">
        <v>113</v>
      </c>
      <c r="S71" s="198"/>
      <c r="T71" s="198"/>
      <c r="U71" s="198"/>
      <c r="V71" s="198"/>
    </row>
    <row r="72" spans="4:22" s="17" customFormat="1" ht="15.75" customHeight="1">
      <c r="D72" s="172"/>
      <c r="E72" s="172" t="s">
        <v>114</v>
      </c>
      <c r="G72" s="173">
        <v>5</v>
      </c>
      <c r="P72" s="172" t="s">
        <v>112</v>
      </c>
      <c r="Q72" s="172" t="s">
        <v>115</v>
      </c>
      <c r="R72" s="172" t="s">
        <v>113</v>
      </c>
      <c r="S72" s="198"/>
      <c r="T72" s="198"/>
      <c r="U72" s="198"/>
      <c r="V72" s="198"/>
    </row>
    <row r="73" spans="1:22" s="17" customFormat="1" ht="13.5" customHeight="1">
      <c r="A73" s="163">
        <v>23</v>
      </c>
      <c r="B73" s="163" t="s">
        <v>110</v>
      </c>
      <c r="C73" s="163" t="s">
        <v>164</v>
      </c>
      <c r="D73" s="17" t="s">
        <v>179</v>
      </c>
      <c r="E73" s="164" t="s">
        <v>180</v>
      </c>
      <c r="F73" s="163" t="s">
        <v>62</v>
      </c>
      <c r="G73" s="165">
        <f>SUM(I37:I72)/100</f>
        <v>0</v>
      </c>
      <c r="H73" s="166"/>
      <c r="I73" s="166"/>
      <c r="J73" s="167">
        <v>0</v>
      </c>
      <c r="K73" s="165">
        <f>G73*J73</f>
        <v>0</v>
      </c>
      <c r="L73" s="167">
        <v>0</v>
      </c>
      <c r="M73" s="165">
        <f>G73*L73</f>
        <v>0</v>
      </c>
      <c r="N73" s="168">
        <v>15</v>
      </c>
      <c r="O73" s="169">
        <v>16</v>
      </c>
      <c r="P73" s="17" t="s">
        <v>112</v>
      </c>
      <c r="S73" s="198"/>
      <c r="T73" s="198"/>
      <c r="U73" s="198"/>
      <c r="V73" s="198"/>
    </row>
    <row r="74" spans="2:22" s="135" customFormat="1" ht="12.75" customHeight="1">
      <c r="B74" s="140" t="s">
        <v>68</v>
      </c>
      <c r="D74" s="141" t="s">
        <v>181</v>
      </c>
      <c r="E74" s="141" t="s">
        <v>182</v>
      </c>
      <c r="I74" s="142"/>
      <c r="K74" s="143">
        <f>SUM(K75:K165)</f>
        <v>0</v>
      </c>
      <c r="M74" s="143">
        <f>SUM(M75:M165)</f>
        <v>0</v>
      </c>
      <c r="P74" s="141" t="s">
        <v>109</v>
      </c>
      <c r="S74" s="199"/>
      <c r="T74" s="199"/>
      <c r="U74" s="199"/>
      <c r="V74" s="199"/>
    </row>
    <row r="75" spans="1:22" s="17" customFormat="1" ht="13.5" customHeight="1">
      <c r="A75" s="163">
        <v>24</v>
      </c>
      <c r="B75" s="163" t="s">
        <v>110</v>
      </c>
      <c r="C75" s="163" t="s">
        <v>138</v>
      </c>
      <c r="D75" s="17" t="s">
        <v>183</v>
      </c>
      <c r="E75" s="164" t="s">
        <v>184</v>
      </c>
      <c r="F75" s="163" t="s">
        <v>139</v>
      </c>
      <c r="G75" s="165">
        <v>24</v>
      </c>
      <c r="H75" s="166"/>
      <c r="I75" s="166"/>
      <c r="J75" s="167">
        <v>0</v>
      </c>
      <c r="K75" s="165">
        <f>G75*J75</f>
        <v>0</v>
      </c>
      <c r="L75" s="167">
        <v>0</v>
      </c>
      <c r="M75" s="165">
        <f>G75*L75</f>
        <v>0</v>
      </c>
      <c r="N75" s="168">
        <v>15</v>
      </c>
      <c r="O75" s="169">
        <v>4</v>
      </c>
      <c r="P75" s="17" t="s">
        <v>112</v>
      </c>
      <c r="S75" s="198"/>
      <c r="T75" s="198"/>
      <c r="U75" s="198"/>
      <c r="V75" s="198"/>
    </row>
    <row r="76" spans="4:22" s="17" customFormat="1" ht="15.75" customHeight="1">
      <c r="D76" s="182"/>
      <c r="E76" s="182" t="s">
        <v>140</v>
      </c>
      <c r="G76" s="183"/>
      <c r="P76" s="182" t="s">
        <v>112</v>
      </c>
      <c r="Q76" s="182" t="s">
        <v>109</v>
      </c>
      <c r="R76" s="182" t="s">
        <v>113</v>
      </c>
      <c r="S76" s="198"/>
      <c r="T76" s="198"/>
      <c r="U76" s="198"/>
      <c r="V76" s="198"/>
    </row>
    <row r="77" spans="4:22" s="17" customFormat="1" ht="15.75" customHeight="1">
      <c r="D77" s="182"/>
      <c r="E77" s="182" t="s">
        <v>141</v>
      </c>
      <c r="G77" s="183"/>
      <c r="P77" s="182" t="s">
        <v>112</v>
      </c>
      <c r="Q77" s="182" t="s">
        <v>109</v>
      </c>
      <c r="R77" s="182" t="s">
        <v>113</v>
      </c>
      <c r="S77" s="198"/>
      <c r="T77" s="198"/>
      <c r="U77" s="198"/>
      <c r="V77" s="198"/>
    </row>
    <row r="78" spans="4:22" s="17" customFormat="1" ht="15.75" customHeight="1">
      <c r="D78" s="182"/>
      <c r="E78" s="182" t="s">
        <v>185</v>
      </c>
      <c r="G78" s="183"/>
      <c r="P78" s="182" t="s">
        <v>112</v>
      </c>
      <c r="Q78" s="182" t="s">
        <v>109</v>
      </c>
      <c r="R78" s="182" t="s">
        <v>113</v>
      </c>
      <c r="S78" s="198"/>
      <c r="T78" s="198"/>
      <c r="U78" s="198"/>
      <c r="V78" s="198"/>
    </row>
    <row r="79" spans="4:22" s="17" customFormat="1" ht="15.75" customHeight="1">
      <c r="D79" s="170"/>
      <c r="E79" s="170" t="s">
        <v>217</v>
      </c>
      <c r="G79" s="171">
        <v>24</v>
      </c>
      <c r="P79" s="170" t="s">
        <v>112</v>
      </c>
      <c r="Q79" s="170" t="s">
        <v>112</v>
      </c>
      <c r="R79" s="170" t="s">
        <v>113</v>
      </c>
      <c r="S79" s="198"/>
      <c r="T79" s="198"/>
      <c r="U79" s="198"/>
      <c r="V79" s="198"/>
    </row>
    <row r="80" spans="4:22" s="17" customFormat="1" ht="15.75" customHeight="1">
      <c r="D80" s="172"/>
      <c r="E80" s="172" t="s">
        <v>114</v>
      </c>
      <c r="G80" s="173">
        <v>24</v>
      </c>
      <c r="P80" s="172" t="s">
        <v>112</v>
      </c>
      <c r="Q80" s="172" t="s">
        <v>115</v>
      </c>
      <c r="R80" s="172" t="s">
        <v>113</v>
      </c>
      <c r="S80" s="198"/>
      <c r="T80" s="198"/>
      <c r="U80" s="198"/>
      <c r="V80" s="198"/>
    </row>
    <row r="81" spans="1:22" s="17" customFormat="1" ht="13.5" customHeight="1">
      <c r="A81" s="163">
        <v>25</v>
      </c>
      <c r="B81" s="163" t="s">
        <v>110</v>
      </c>
      <c r="C81" s="163" t="s">
        <v>138</v>
      </c>
      <c r="D81" s="17" t="s">
        <v>186</v>
      </c>
      <c r="E81" s="195" t="s">
        <v>227</v>
      </c>
      <c r="F81" s="163" t="s">
        <v>139</v>
      </c>
      <c r="G81" s="165">
        <v>8</v>
      </c>
      <c r="H81" s="166"/>
      <c r="I81" s="166"/>
      <c r="J81" s="167">
        <v>0</v>
      </c>
      <c r="K81" s="165">
        <f>G81*J81</f>
        <v>0</v>
      </c>
      <c r="L81" s="167">
        <v>0</v>
      </c>
      <c r="M81" s="165">
        <f>G81*L81</f>
        <v>0</v>
      </c>
      <c r="N81" s="168">
        <v>15</v>
      </c>
      <c r="O81" s="169">
        <v>4</v>
      </c>
      <c r="P81" s="17" t="s">
        <v>112</v>
      </c>
      <c r="S81" s="198"/>
      <c r="T81" s="198"/>
      <c r="U81" s="198"/>
      <c r="V81" s="198"/>
    </row>
    <row r="82" spans="4:22" s="17" customFormat="1" ht="15.75" customHeight="1">
      <c r="D82" s="182"/>
      <c r="E82" s="182" t="s">
        <v>140</v>
      </c>
      <c r="G82" s="183"/>
      <c r="P82" s="182" t="s">
        <v>112</v>
      </c>
      <c r="Q82" s="182" t="s">
        <v>109</v>
      </c>
      <c r="R82" s="182" t="s">
        <v>113</v>
      </c>
      <c r="S82" s="198"/>
      <c r="T82" s="198"/>
      <c r="U82" s="198"/>
      <c r="V82" s="198"/>
    </row>
    <row r="83" spans="4:22" s="17" customFormat="1" ht="15.75" customHeight="1">
      <c r="D83" s="182"/>
      <c r="E83" s="182" t="s">
        <v>141</v>
      </c>
      <c r="G83" s="183"/>
      <c r="P83" s="182" t="s">
        <v>112</v>
      </c>
      <c r="Q83" s="182" t="s">
        <v>109</v>
      </c>
      <c r="R83" s="182" t="s">
        <v>113</v>
      </c>
      <c r="S83" s="198"/>
      <c r="T83" s="198"/>
      <c r="U83" s="198"/>
      <c r="V83" s="198"/>
    </row>
    <row r="84" spans="4:22" s="17" customFormat="1" ht="15.75" customHeight="1">
      <c r="D84" s="182"/>
      <c r="E84" s="197" t="s">
        <v>9</v>
      </c>
      <c r="G84" s="183"/>
      <c r="P84" s="182" t="s">
        <v>112</v>
      </c>
      <c r="Q84" s="182" t="s">
        <v>109</v>
      </c>
      <c r="R84" s="182" t="s">
        <v>113</v>
      </c>
      <c r="S84" s="198"/>
      <c r="T84" s="198"/>
      <c r="U84" s="198"/>
      <c r="V84" s="198"/>
    </row>
    <row r="85" spans="4:22" s="17" customFormat="1" ht="15.75" customHeight="1">
      <c r="D85" s="170"/>
      <c r="E85" s="170" t="s">
        <v>216</v>
      </c>
      <c r="G85" s="171">
        <v>8</v>
      </c>
      <c r="P85" s="170" t="s">
        <v>112</v>
      </c>
      <c r="Q85" s="170" t="s">
        <v>112</v>
      </c>
      <c r="R85" s="170" t="s">
        <v>113</v>
      </c>
      <c r="S85" s="198"/>
      <c r="T85" s="198"/>
      <c r="U85" s="198"/>
      <c r="V85" s="198"/>
    </row>
    <row r="86" spans="4:22" s="17" customFormat="1" ht="15.75" customHeight="1">
      <c r="D86" s="172"/>
      <c r="E86" s="172" t="s">
        <v>114</v>
      </c>
      <c r="G86" s="173">
        <v>8</v>
      </c>
      <c r="P86" s="172" t="s">
        <v>112</v>
      </c>
      <c r="Q86" s="172" t="s">
        <v>115</v>
      </c>
      <c r="R86" s="172" t="s">
        <v>113</v>
      </c>
      <c r="S86" s="198"/>
      <c r="T86" s="198"/>
      <c r="U86" s="198"/>
      <c r="V86" s="198"/>
    </row>
    <row r="87" spans="1:22" s="17" customFormat="1" ht="13.5" customHeight="1">
      <c r="A87" s="163">
        <v>26</v>
      </c>
      <c r="B87" s="163" t="s">
        <v>110</v>
      </c>
      <c r="C87" s="163" t="s">
        <v>138</v>
      </c>
      <c r="D87" s="17" t="s">
        <v>187</v>
      </c>
      <c r="E87" s="164" t="s">
        <v>188</v>
      </c>
      <c r="F87" s="163" t="s">
        <v>139</v>
      </c>
      <c r="G87" s="165">
        <v>16</v>
      </c>
      <c r="H87" s="166"/>
      <c r="I87" s="166"/>
      <c r="J87" s="167">
        <v>0</v>
      </c>
      <c r="K87" s="165">
        <f>G87*J87</f>
        <v>0</v>
      </c>
      <c r="L87" s="167">
        <v>0</v>
      </c>
      <c r="M87" s="165">
        <f>G87*L87</f>
        <v>0</v>
      </c>
      <c r="N87" s="168">
        <v>15</v>
      </c>
      <c r="O87" s="169">
        <v>4</v>
      </c>
      <c r="P87" s="17" t="s">
        <v>112</v>
      </c>
      <c r="S87" s="198"/>
      <c r="T87" s="198"/>
      <c r="U87" s="198"/>
      <c r="V87" s="198"/>
    </row>
    <row r="88" spans="4:22" s="17" customFormat="1" ht="15.75" customHeight="1">
      <c r="D88" s="182"/>
      <c r="E88" s="182" t="s">
        <v>140</v>
      </c>
      <c r="G88" s="183"/>
      <c r="P88" s="182" t="s">
        <v>112</v>
      </c>
      <c r="Q88" s="182" t="s">
        <v>109</v>
      </c>
      <c r="R88" s="182" t="s">
        <v>113</v>
      </c>
      <c r="S88" s="198"/>
      <c r="T88" s="198"/>
      <c r="U88" s="198"/>
      <c r="V88" s="198"/>
    </row>
    <row r="89" spans="4:22" s="17" customFormat="1" ht="15.75" customHeight="1">
      <c r="D89" s="182"/>
      <c r="E89" s="182" t="s">
        <v>141</v>
      </c>
      <c r="G89" s="183"/>
      <c r="P89" s="182" t="s">
        <v>112</v>
      </c>
      <c r="Q89" s="182" t="s">
        <v>109</v>
      </c>
      <c r="R89" s="182" t="s">
        <v>113</v>
      </c>
      <c r="S89" s="198"/>
      <c r="T89" s="198"/>
      <c r="U89" s="198"/>
      <c r="V89" s="198"/>
    </row>
    <row r="90" spans="4:22" s="17" customFormat="1" ht="15.75" customHeight="1">
      <c r="D90" s="182"/>
      <c r="E90" s="197" t="s">
        <v>9</v>
      </c>
      <c r="G90" s="183"/>
      <c r="P90" s="182" t="s">
        <v>112</v>
      </c>
      <c r="Q90" s="182" t="s">
        <v>109</v>
      </c>
      <c r="R90" s="182" t="s">
        <v>113</v>
      </c>
      <c r="S90" s="198"/>
      <c r="T90" s="198"/>
      <c r="U90" s="198"/>
      <c r="V90" s="198"/>
    </row>
    <row r="91" spans="4:22" s="17" customFormat="1" ht="15.75" customHeight="1">
      <c r="D91" s="170"/>
      <c r="E91" s="170">
        <v>16</v>
      </c>
      <c r="G91" s="171">
        <v>16</v>
      </c>
      <c r="P91" s="170" t="s">
        <v>112</v>
      </c>
      <c r="Q91" s="170" t="s">
        <v>112</v>
      </c>
      <c r="R91" s="170" t="s">
        <v>113</v>
      </c>
      <c r="S91" s="198"/>
      <c r="T91" s="198"/>
      <c r="U91" s="198"/>
      <c r="V91" s="198"/>
    </row>
    <row r="92" spans="4:22" s="17" customFormat="1" ht="15.75" customHeight="1">
      <c r="D92" s="172"/>
      <c r="E92" s="172" t="s">
        <v>114</v>
      </c>
      <c r="G92" s="173">
        <v>16</v>
      </c>
      <c r="P92" s="172" t="s">
        <v>112</v>
      </c>
      <c r="Q92" s="172" t="s">
        <v>115</v>
      </c>
      <c r="R92" s="172" t="s">
        <v>113</v>
      </c>
      <c r="S92" s="198"/>
      <c r="T92" s="198"/>
      <c r="U92" s="198"/>
      <c r="V92" s="198"/>
    </row>
    <row r="93" spans="1:22" s="17" customFormat="1" ht="13.5" customHeight="1">
      <c r="A93" s="163">
        <v>27</v>
      </c>
      <c r="B93" s="163" t="s">
        <v>110</v>
      </c>
      <c r="C93" s="163" t="s">
        <v>138</v>
      </c>
      <c r="D93" s="17" t="s">
        <v>189</v>
      </c>
      <c r="E93" s="195" t="s">
        <v>228</v>
      </c>
      <c r="F93" s="163" t="s">
        <v>139</v>
      </c>
      <c r="G93" s="165">
        <v>8</v>
      </c>
      <c r="H93" s="166"/>
      <c r="I93" s="166"/>
      <c r="J93" s="167">
        <v>0</v>
      </c>
      <c r="K93" s="165">
        <f>G93*J93</f>
        <v>0</v>
      </c>
      <c r="L93" s="167">
        <v>0</v>
      </c>
      <c r="M93" s="165">
        <f>G93*L93</f>
        <v>0</v>
      </c>
      <c r="N93" s="168">
        <v>15</v>
      </c>
      <c r="O93" s="169">
        <v>4</v>
      </c>
      <c r="P93" s="17" t="s">
        <v>112</v>
      </c>
      <c r="S93" s="198"/>
      <c r="T93" s="198"/>
      <c r="U93" s="198"/>
      <c r="V93" s="198"/>
    </row>
    <row r="94" spans="4:22" s="17" customFormat="1" ht="15.75" customHeight="1">
      <c r="D94" s="182"/>
      <c r="E94" s="182" t="s">
        <v>140</v>
      </c>
      <c r="G94" s="183"/>
      <c r="P94" s="182" t="s">
        <v>112</v>
      </c>
      <c r="Q94" s="182" t="s">
        <v>109</v>
      </c>
      <c r="R94" s="182" t="s">
        <v>113</v>
      </c>
      <c r="S94" s="198"/>
      <c r="T94" s="198"/>
      <c r="U94" s="198"/>
      <c r="V94" s="198"/>
    </row>
    <row r="95" spans="4:22" s="17" customFormat="1" ht="15.75" customHeight="1">
      <c r="D95" s="182"/>
      <c r="E95" s="182" t="s">
        <v>141</v>
      </c>
      <c r="G95" s="183"/>
      <c r="P95" s="182" t="s">
        <v>112</v>
      </c>
      <c r="Q95" s="182" t="s">
        <v>109</v>
      </c>
      <c r="R95" s="182" t="s">
        <v>113</v>
      </c>
      <c r="S95" s="198"/>
      <c r="T95" s="198"/>
      <c r="U95" s="198"/>
      <c r="V95" s="198"/>
    </row>
    <row r="96" spans="4:22" s="17" customFormat="1" ht="15.75" customHeight="1">
      <c r="D96" s="182"/>
      <c r="E96" s="197" t="s">
        <v>9</v>
      </c>
      <c r="G96" s="183"/>
      <c r="P96" s="182" t="s">
        <v>112</v>
      </c>
      <c r="Q96" s="182" t="s">
        <v>109</v>
      </c>
      <c r="R96" s="182" t="s">
        <v>113</v>
      </c>
      <c r="S96" s="198"/>
      <c r="T96" s="198"/>
      <c r="U96" s="198"/>
      <c r="V96" s="198"/>
    </row>
    <row r="97" spans="4:22" s="17" customFormat="1" ht="15.75" customHeight="1">
      <c r="D97" s="170"/>
      <c r="E97" s="170">
        <v>8</v>
      </c>
      <c r="G97" s="171">
        <v>8</v>
      </c>
      <c r="P97" s="170" t="s">
        <v>112</v>
      </c>
      <c r="Q97" s="170" t="s">
        <v>112</v>
      </c>
      <c r="R97" s="170" t="s">
        <v>113</v>
      </c>
      <c r="S97" s="198"/>
      <c r="T97" s="198"/>
      <c r="U97" s="198"/>
      <c r="V97" s="198"/>
    </row>
    <row r="98" spans="4:22" s="17" customFormat="1" ht="15.75" customHeight="1">
      <c r="D98" s="172"/>
      <c r="E98" s="172" t="s">
        <v>114</v>
      </c>
      <c r="G98" s="173">
        <v>8</v>
      </c>
      <c r="P98" s="172" t="s">
        <v>112</v>
      </c>
      <c r="Q98" s="172" t="s">
        <v>115</v>
      </c>
      <c r="R98" s="172" t="s">
        <v>113</v>
      </c>
      <c r="S98" s="198"/>
      <c r="T98" s="198"/>
      <c r="U98" s="198"/>
      <c r="V98" s="198"/>
    </row>
    <row r="99" spans="1:22" s="17" customFormat="1" ht="13.5" customHeight="1">
      <c r="A99" s="163">
        <v>28</v>
      </c>
      <c r="B99" s="163" t="s">
        <v>110</v>
      </c>
      <c r="C99" s="163" t="s">
        <v>138</v>
      </c>
      <c r="D99" s="17" t="s">
        <v>190</v>
      </c>
      <c r="E99" s="164" t="s">
        <v>191</v>
      </c>
      <c r="F99" s="163" t="s">
        <v>139</v>
      </c>
      <c r="G99" s="165">
        <v>8</v>
      </c>
      <c r="H99" s="166"/>
      <c r="I99" s="166"/>
      <c r="J99" s="167">
        <v>0</v>
      </c>
      <c r="K99" s="165">
        <f>G99*J99</f>
        <v>0</v>
      </c>
      <c r="L99" s="167">
        <v>0</v>
      </c>
      <c r="M99" s="165">
        <f>G99*L99</f>
        <v>0</v>
      </c>
      <c r="N99" s="168">
        <v>15</v>
      </c>
      <c r="O99" s="169">
        <v>4</v>
      </c>
      <c r="P99" s="17" t="s">
        <v>112</v>
      </c>
      <c r="S99" s="198"/>
      <c r="T99" s="198"/>
      <c r="U99" s="198"/>
      <c r="V99" s="198"/>
    </row>
    <row r="100" spans="4:22" s="17" customFormat="1" ht="15.75" customHeight="1">
      <c r="D100" s="182"/>
      <c r="E100" s="182" t="s">
        <v>140</v>
      </c>
      <c r="G100" s="183"/>
      <c r="P100" s="182" t="s">
        <v>112</v>
      </c>
      <c r="Q100" s="182" t="s">
        <v>109</v>
      </c>
      <c r="R100" s="182" t="s">
        <v>113</v>
      </c>
      <c r="S100" s="198"/>
      <c r="T100" s="198"/>
      <c r="U100" s="198"/>
      <c r="V100" s="198"/>
    </row>
    <row r="101" spans="4:22" s="17" customFormat="1" ht="15.75" customHeight="1">
      <c r="D101" s="182"/>
      <c r="E101" s="182" t="s">
        <v>141</v>
      </c>
      <c r="G101" s="183"/>
      <c r="P101" s="182" t="s">
        <v>112</v>
      </c>
      <c r="Q101" s="182" t="s">
        <v>109</v>
      </c>
      <c r="R101" s="182" t="s">
        <v>113</v>
      </c>
      <c r="S101" s="198"/>
      <c r="T101" s="198"/>
      <c r="U101" s="198"/>
      <c r="V101" s="198"/>
    </row>
    <row r="102" spans="4:22" s="17" customFormat="1" ht="15.75" customHeight="1">
      <c r="D102" s="182"/>
      <c r="E102" s="197" t="s">
        <v>9</v>
      </c>
      <c r="G102" s="183"/>
      <c r="P102" s="182" t="s">
        <v>112</v>
      </c>
      <c r="Q102" s="182" t="s">
        <v>109</v>
      </c>
      <c r="R102" s="182" t="s">
        <v>113</v>
      </c>
      <c r="S102" s="198"/>
      <c r="T102" s="198"/>
      <c r="U102" s="198"/>
      <c r="V102" s="198"/>
    </row>
    <row r="103" spans="4:22" s="17" customFormat="1" ht="15.75" customHeight="1">
      <c r="D103" s="170"/>
      <c r="E103" s="170">
        <v>8</v>
      </c>
      <c r="G103" s="171">
        <v>8</v>
      </c>
      <c r="P103" s="170" t="s">
        <v>112</v>
      </c>
      <c r="Q103" s="170" t="s">
        <v>112</v>
      </c>
      <c r="R103" s="170" t="s">
        <v>113</v>
      </c>
      <c r="S103" s="198"/>
      <c r="T103" s="198"/>
      <c r="U103" s="198"/>
      <c r="V103" s="198"/>
    </row>
    <row r="104" spans="4:22" s="17" customFormat="1" ht="15.75" customHeight="1">
      <c r="D104" s="172"/>
      <c r="E104" s="172" t="s">
        <v>114</v>
      </c>
      <c r="G104" s="173">
        <v>8</v>
      </c>
      <c r="P104" s="172" t="s">
        <v>112</v>
      </c>
      <c r="Q104" s="172" t="s">
        <v>115</v>
      </c>
      <c r="R104" s="172" t="s">
        <v>113</v>
      </c>
      <c r="S104" s="198"/>
      <c r="T104" s="198"/>
      <c r="U104" s="198"/>
      <c r="V104" s="198"/>
    </row>
    <row r="105" spans="1:22" s="17" customFormat="1" ht="13.5" customHeight="1">
      <c r="A105" s="163">
        <v>29</v>
      </c>
      <c r="B105" s="163" t="s">
        <v>110</v>
      </c>
      <c r="C105" s="163" t="s">
        <v>138</v>
      </c>
      <c r="D105" s="17" t="s">
        <v>192</v>
      </c>
      <c r="E105" s="195" t="s">
        <v>229</v>
      </c>
      <c r="F105" s="163" t="s">
        <v>139</v>
      </c>
      <c r="G105" s="165">
        <v>4</v>
      </c>
      <c r="H105" s="166"/>
      <c r="I105" s="166"/>
      <c r="J105" s="167">
        <v>0</v>
      </c>
      <c r="K105" s="165">
        <f>G105*J105</f>
        <v>0</v>
      </c>
      <c r="L105" s="167">
        <v>0</v>
      </c>
      <c r="M105" s="165">
        <f>G105*L105</f>
        <v>0</v>
      </c>
      <c r="N105" s="168">
        <v>15</v>
      </c>
      <c r="O105" s="169">
        <v>4</v>
      </c>
      <c r="P105" s="17" t="s">
        <v>112</v>
      </c>
      <c r="S105" s="198"/>
      <c r="T105" s="198"/>
      <c r="U105" s="198"/>
      <c r="V105" s="198"/>
    </row>
    <row r="106" spans="4:22" s="17" customFormat="1" ht="15.75" customHeight="1">
      <c r="D106" s="182"/>
      <c r="E106" s="182" t="s">
        <v>140</v>
      </c>
      <c r="G106" s="183"/>
      <c r="P106" s="182" t="s">
        <v>112</v>
      </c>
      <c r="Q106" s="182" t="s">
        <v>109</v>
      </c>
      <c r="R106" s="182" t="s">
        <v>113</v>
      </c>
      <c r="S106" s="198"/>
      <c r="T106" s="198"/>
      <c r="U106" s="198"/>
      <c r="V106" s="198"/>
    </row>
    <row r="107" spans="4:22" s="17" customFormat="1" ht="15.75" customHeight="1">
      <c r="D107" s="182"/>
      <c r="E107" s="182" t="s">
        <v>141</v>
      </c>
      <c r="G107" s="183"/>
      <c r="P107" s="182" t="s">
        <v>112</v>
      </c>
      <c r="Q107" s="182" t="s">
        <v>109</v>
      </c>
      <c r="R107" s="182" t="s">
        <v>113</v>
      </c>
      <c r="S107" s="198"/>
      <c r="T107" s="198"/>
      <c r="U107" s="198"/>
      <c r="V107" s="198"/>
    </row>
    <row r="108" spans="4:22" s="17" customFormat="1" ht="15.75" customHeight="1">
      <c r="D108" s="182"/>
      <c r="E108" s="197" t="s">
        <v>9</v>
      </c>
      <c r="G108" s="183"/>
      <c r="P108" s="182" t="s">
        <v>112</v>
      </c>
      <c r="Q108" s="182" t="s">
        <v>109</v>
      </c>
      <c r="R108" s="182" t="s">
        <v>113</v>
      </c>
      <c r="S108" s="198"/>
      <c r="T108" s="198"/>
      <c r="U108" s="198"/>
      <c r="V108" s="198"/>
    </row>
    <row r="109" spans="4:22" s="17" customFormat="1" ht="15.75" customHeight="1">
      <c r="D109" s="170"/>
      <c r="E109" s="170">
        <v>4</v>
      </c>
      <c r="G109" s="171">
        <v>4</v>
      </c>
      <c r="P109" s="170" t="s">
        <v>112</v>
      </c>
      <c r="Q109" s="170" t="s">
        <v>112</v>
      </c>
      <c r="R109" s="170" t="s">
        <v>113</v>
      </c>
      <c r="S109" s="198"/>
      <c r="T109" s="198"/>
      <c r="U109" s="198"/>
      <c r="V109" s="198"/>
    </row>
    <row r="110" spans="4:22" s="17" customFormat="1" ht="15.75" customHeight="1">
      <c r="D110" s="172"/>
      <c r="E110" s="172" t="s">
        <v>114</v>
      </c>
      <c r="G110" s="173">
        <v>4</v>
      </c>
      <c r="P110" s="172" t="s">
        <v>112</v>
      </c>
      <c r="Q110" s="172" t="s">
        <v>115</v>
      </c>
      <c r="R110" s="172" t="s">
        <v>113</v>
      </c>
      <c r="S110" s="198"/>
      <c r="T110" s="198"/>
      <c r="U110" s="198"/>
      <c r="V110" s="198"/>
    </row>
    <row r="111" spans="1:22" s="17" customFormat="1" ht="13.5" customHeight="1">
      <c r="A111" s="163">
        <v>30</v>
      </c>
      <c r="B111" s="163" t="s">
        <v>110</v>
      </c>
      <c r="C111" s="163" t="s">
        <v>138</v>
      </c>
      <c r="D111" s="17" t="s">
        <v>193</v>
      </c>
      <c r="E111" s="164" t="s">
        <v>194</v>
      </c>
      <c r="F111" s="163" t="s">
        <v>139</v>
      </c>
      <c r="G111" s="165">
        <v>8</v>
      </c>
      <c r="H111" s="166"/>
      <c r="I111" s="166"/>
      <c r="J111" s="167">
        <v>0</v>
      </c>
      <c r="K111" s="165">
        <f>G111*J111</f>
        <v>0</v>
      </c>
      <c r="L111" s="167">
        <v>0</v>
      </c>
      <c r="M111" s="165">
        <f>G111*L111</f>
        <v>0</v>
      </c>
      <c r="N111" s="168">
        <v>15</v>
      </c>
      <c r="O111" s="169">
        <v>4</v>
      </c>
      <c r="P111" s="17" t="s">
        <v>112</v>
      </c>
      <c r="S111" s="198"/>
      <c r="T111" s="198"/>
      <c r="U111" s="198"/>
      <c r="V111" s="198"/>
    </row>
    <row r="112" spans="4:22" s="17" customFormat="1" ht="15.75" customHeight="1">
      <c r="D112" s="182"/>
      <c r="E112" s="182" t="s">
        <v>140</v>
      </c>
      <c r="G112" s="183"/>
      <c r="P112" s="182" t="s">
        <v>112</v>
      </c>
      <c r="Q112" s="182" t="s">
        <v>109</v>
      </c>
      <c r="R112" s="182" t="s">
        <v>113</v>
      </c>
      <c r="S112" s="198"/>
      <c r="T112" s="198"/>
      <c r="U112" s="198"/>
      <c r="V112" s="198"/>
    </row>
    <row r="113" spans="4:22" s="17" customFormat="1" ht="15.75" customHeight="1">
      <c r="D113" s="182"/>
      <c r="E113" s="182" t="s">
        <v>141</v>
      </c>
      <c r="G113" s="183"/>
      <c r="P113" s="182" t="s">
        <v>112</v>
      </c>
      <c r="Q113" s="182" t="s">
        <v>109</v>
      </c>
      <c r="R113" s="182" t="s">
        <v>113</v>
      </c>
      <c r="S113" s="198"/>
      <c r="T113" s="198"/>
      <c r="U113" s="198"/>
      <c r="V113" s="198"/>
    </row>
    <row r="114" spans="4:22" s="17" customFormat="1" ht="15.75" customHeight="1">
      <c r="D114" s="182"/>
      <c r="E114" s="197" t="s">
        <v>9</v>
      </c>
      <c r="G114" s="183"/>
      <c r="P114" s="182" t="s">
        <v>112</v>
      </c>
      <c r="Q114" s="182" t="s">
        <v>109</v>
      </c>
      <c r="R114" s="182" t="s">
        <v>113</v>
      </c>
      <c r="S114" s="198"/>
      <c r="T114" s="198"/>
      <c r="U114" s="198"/>
      <c r="V114" s="198"/>
    </row>
    <row r="115" spans="4:22" s="17" customFormat="1" ht="15.75" customHeight="1">
      <c r="D115" s="170"/>
      <c r="E115" s="170" t="s">
        <v>216</v>
      </c>
      <c r="G115" s="171">
        <v>8</v>
      </c>
      <c r="P115" s="170" t="s">
        <v>112</v>
      </c>
      <c r="Q115" s="170" t="s">
        <v>112</v>
      </c>
      <c r="R115" s="170" t="s">
        <v>113</v>
      </c>
      <c r="S115" s="198"/>
      <c r="T115" s="198"/>
      <c r="U115" s="198"/>
      <c r="V115" s="198"/>
    </row>
    <row r="116" spans="4:22" s="17" customFormat="1" ht="15.75" customHeight="1">
      <c r="D116" s="172"/>
      <c r="E116" s="172" t="s">
        <v>114</v>
      </c>
      <c r="G116" s="173">
        <v>8</v>
      </c>
      <c r="P116" s="172" t="s">
        <v>112</v>
      </c>
      <c r="Q116" s="172" t="s">
        <v>115</v>
      </c>
      <c r="R116" s="172" t="s">
        <v>113</v>
      </c>
      <c r="S116" s="198"/>
      <c r="T116" s="198"/>
      <c r="U116" s="198"/>
      <c r="V116" s="198"/>
    </row>
    <row r="117" spans="1:22" s="17" customFormat="1" ht="13.5" customHeight="1">
      <c r="A117" s="163">
        <v>31</v>
      </c>
      <c r="B117" s="163" t="s">
        <v>110</v>
      </c>
      <c r="C117" s="163" t="s">
        <v>138</v>
      </c>
      <c r="D117" s="17" t="s">
        <v>195</v>
      </c>
      <c r="E117" s="195" t="s">
        <v>230</v>
      </c>
      <c r="F117" s="163" t="s">
        <v>139</v>
      </c>
      <c r="G117" s="165">
        <v>4</v>
      </c>
      <c r="H117" s="166"/>
      <c r="I117" s="166"/>
      <c r="J117" s="167">
        <v>0</v>
      </c>
      <c r="K117" s="165">
        <f>G117*J117</f>
        <v>0</v>
      </c>
      <c r="L117" s="167">
        <v>0</v>
      </c>
      <c r="M117" s="165">
        <f>G117*L117</f>
        <v>0</v>
      </c>
      <c r="N117" s="168">
        <v>15</v>
      </c>
      <c r="O117" s="169">
        <v>4</v>
      </c>
      <c r="P117" s="17" t="s">
        <v>112</v>
      </c>
      <c r="S117" s="198"/>
      <c r="T117" s="198"/>
      <c r="U117" s="198"/>
      <c r="V117" s="198"/>
    </row>
    <row r="118" spans="4:22" s="17" customFormat="1" ht="15.75" customHeight="1">
      <c r="D118" s="182"/>
      <c r="E118" s="182" t="s">
        <v>140</v>
      </c>
      <c r="G118" s="183"/>
      <c r="P118" s="182" t="s">
        <v>112</v>
      </c>
      <c r="Q118" s="182" t="s">
        <v>109</v>
      </c>
      <c r="R118" s="182" t="s">
        <v>113</v>
      </c>
      <c r="S118" s="198"/>
      <c r="T118" s="198"/>
      <c r="U118" s="198"/>
      <c r="V118" s="198"/>
    </row>
    <row r="119" spans="4:22" s="17" customFormat="1" ht="15.75" customHeight="1">
      <c r="D119" s="182"/>
      <c r="E119" s="182" t="s">
        <v>141</v>
      </c>
      <c r="G119" s="183"/>
      <c r="P119" s="182" t="s">
        <v>112</v>
      </c>
      <c r="Q119" s="182" t="s">
        <v>109</v>
      </c>
      <c r="R119" s="182" t="s">
        <v>113</v>
      </c>
      <c r="S119" s="198"/>
      <c r="T119" s="198"/>
      <c r="U119" s="198"/>
      <c r="V119" s="198"/>
    </row>
    <row r="120" spans="4:22" s="17" customFormat="1" ht="15.75" customHeight="1">
      <c r="D120" s="182"/>
      <c r="E120" s="197" t="s">
        <v>9</v>
      </c>
      <c r="G120" s="183"/>
      <c r="P120" s="182" t="s">
        <v>112</v>
      </c>
      <c r="Q120" s="182" t="s">
        <v>109</v>
      </c>
      <c r="R120" s="182" t="s">
        <v>113</v>
      </c>
      <c r="S120" s="198"/>
      <c r="T120" s="198"/>
      <c r="U120" s="198"/>
      <c r="V120" s="198"/>
    </row>
    <row r="121" spans="4:22" s="17" customFormat="1" ht="15.75" customHeight="1">
      <c r="D121" s="170"/>
      <c r="E121" s="170" t="s">
        <v>218</v>
      </c>
      <c r="G121" s="171">
        <v>4</v>
      </c>
      <c r="P121" s="170" t="s">
        <v>112</v>
      </c>
      <c r="Q121" s="170" t="s">
        <v>112</v>
      </c>
      <c r="R121" s="170" t="s">
        <v>113</v>
      </c>
      <c r="S121" s="198"/>
      <c r="T121" s="198"/>
      <c r="U121" s="198"/>
      <c r="V121" s="198"/>
    </row>
    <row r="122" spans="4:22" s="17" customFormat="1" ht="15.75" customHeight="1">
      <c r="D122" s="172"/>
      <c r="E122" s="172" t="s">
        <v>114</v>
      </c>
      <c r="G122" s="173">
        <v>4</v>
      </c>
      <c r="P122" s="172" t="s">
        <v>112</v>
      </c>
      <c r="Q122" s="172" t="s">
        <v>115</v>
      </c>
      <c r="R122" s="172" t="s">
        <v>113</v>
      </c>
      <c r="S122" s="198"/>
      <c r="T122" s="198"/>
      <c r="U122" s="198"/>
      <c r="V122" s="198"/>
    </row>
    <row r="123" spans="1:22" s="17" customFormat="1" ht="13.5" customHeight="1">
      <c r="A123" s="163">
        <v>32</v>
      </c>
      <c r="B123" s="163" t="s">
        <v>110</v>
      </c>
      <c r="C123" s="163" t="s">
        <v>138</v>
      </c>
      <c r="D123" s="17" t="s">
        <v>196</v>
      </c>
      <c r="E123" s="195" t="s">
        <v>231</v>
      </c>
      <c r="F123" s="163" t="s">
        <v>139</v>
      </c>
      <c r="G123" s="165">
        <v>2</v>
      </c>
      <c r="H123" s="166"/>
      <c r="I123" s="166"/>
      <c r="J123" s="167">
        <v>0</v>
      </c>
      <c r="K123" s="165">
        <f>G123*J123</f>
        <v>0</v>
      </c>
      <c r="L123" s="167">
        <v>0</v>
      </c>
      <c r="M123" s="165">
        <f>G123*L123</f>
        <v>0</v>
      </c>
      <c r="N123" s="168">
        <v>15</v>
      </c>
      <c r="O123" s="169">
        <v>4</v>
      </c>
      <c r="P123" s="17" t="s">
        <v>112</v>
      </c>
      <c r="S123" s="198"/>
      <c r="T123" s="198"/>
      <c r="U123" s="198"/>
      <c r="V123" s="198"/>
    </row>
    <row r="124" spans="4:22" s="17" customFormat="1" ht="15.75" customHeight="1">
      <c r="D124" s="182"/>
      <c r="E124" s="182" t="s">
        <v>140</v>
      </c>
      <c r="G124" s="183"/>
      <c r="P124" s="182" t="s">
        <v>112</v>
      </c>
      <c r="Q124" s="182" t="s">
        <v>109</v>
      </c>
      <c r="R124" s="182" t="s">
        <v>113</v>
      </c>
      <c r="S124" s="198"/>
      <c r="T124" s="198"/>
      <c r="U124" s="198"/>
      <c r="V124" s="198"/>
    </row>
    <row r="125" spans="4:22" s="17" customFormat="1" ht="15.75" customHeight="1">
      <c r="D125" s="182"/>
      <c r="E125" s="182" t="s">
        <v>141</v>
      </c>
      <c r="G125" s="183"/>
      <c r="P125" s="182" t="s">
        <v>112</v>
      </c>
      <c r="Q125" s="182" t="s">
        <v>109</v>
      </c>
      <c r="R125" s="182" t="s">
        <v>113</v>
      </c>
      <c r="S125" s="198"/>
      <c r="T125" s="198"/>
      <c r="U125" s="198"/>
      <c r="V125" s="198"/>
    </row>
    <row r="126" spans="4:22" s="17" customFormat="1" ht="15.75" customHeight="1">
      <c r="D126" s="182"/>
      <c r="E126" s="197" t="s">
        <v>9</v>
      </c>
      <c r="G126" s="183"/>
      <c r="P126" s="182" t="s">
        <v>112</v>
      </c>
      <c r="Q126" s="182" t="s">
        <v>109</v>
      </c>
      <c r="R126" s="182" t="s">
        <v>113</v>
      </c>
      <c r="S126" s="198"/>
      <c r="T126" s="198"/>
      <c r="U126" s="198"/>
      <c r="V126" s="198"/>
    </row>
    <row r="127" spans="4:22" s="17" customFormat="1" ht="15.75" customHeight="1">
      <c r="D127" s="170"/>
      <c r="E127" s="170" t="s">
        <v>219</v>
      </c>
      <c r="G127" s="171">
        <v>2</v>
      </c>
      <c r="P127" s="170" t="s">
        <v>112</v>
      </c>
      <c r="Q127" s="170" t="s">
        <v>112</v>
      </c>
      <c r="R127" s="170" t="s">
        <v>113</v>
      </c>
      <c r="S127" s="198"/>
      <c r="T127" s="198"/>
      <c r="U127" s="198"/>
      <c r="V127" s="198"/>
    </row>
    <row r="128" spans="4:22" s="17" customFormat="1" ht="15.75" customHeight="1">
      <c r="D128" s="172"/>
      <c r="E128" s="172" t="s">
        <v>114</v>
      </c>
      <c r="G128" s="173">
        <v>2</v>
      </c>
      <c r="P128" s="172" t="s">
        <v>112</v>
      </c>
      <c r="Q128" s="172" t="s">
        <v>115</v>
      </c>
      <c r="R128" s="172" t="s">
        <v>113</v>
      </c>
      <c r="S128" s="198"/>
      <c r="T128" s="198"/>
      <c r="U128" s="198"/>
      <c r="V128" s="198"/>
    </row>
    <row r="129" spans="1:22" s="17" customFormat="1" ht="13.5" customHeight="1">
      <c r="A129" s="163">
        <v>33</v>
      </c>
      <c r="B129" s="163" t="s">
        <v>110</v>
      </c>
      <c r="C129" s="163" t="s">
        <v>138</v>
      </c>
      <c r="D129" s="17" t="s">
        <v>197</v>
      </c>
      <c r="E129" s="195" t="s">
        <v>232</v>
      </c>
      <c r="F129" s="163" t="s">
        <v>139</v>
      </c>
      <c r="G129" s="165">
        <v>2</v>
      </c>
      <c r="H129" s="166"/>
      <c r="I129" s="166"/>
      <c r="J129" s="167">
        <v>0</v>
      </c>
      <c r="K129" s="165">
        <f>G129*J129</f>
        <v>0</v>
      </c>
      <c r="L129" s="167">
        <v>0</v>
      </c>
      <c r="M129" s="165">
        <f>G129*L129</f>
        <v>0</v>
      </c>
      <c r="N129" s="168">
        <v>15</v>
      </c>
      <c r="O129" s="169">
        <v>4</v>
      </c>
      <c r="P129" s="17" t="s">
        <v>112</v>
      </c>
      <c r="S129" s="198"/>
      <c r="T129" s="198"/>
      <c r="U129" s="198"/>
      <c r="V129" s="198"/>
    </row>
    <row r="130" spans="4:22" s="17" customFormat="1" ht="15.75" customHeight="1">
      <c r="D130" s="182"/>
      <c r="E130" s="182" t="s">
        <v>140</v>
      </c>
      <c r="G130" s="183"/>
      <c r="P130" s="182" t="s">
        <v>112</v>
      </c>
      <c r="Q130" s="182" t="s">
        <v>109</v>
      </c>
      <c r="R130" s="182" t="s">
        <v>113</v>
      </c>
      <c r="S130" s="198"/>
      <c r="T130" s="198"/>
      <c r="U130" s="198"/>
      <c r="V130" s="198"/>
    </row>
    <row r="131" spans="4:22" s="17" customFormat="1" ht="15.75" customHeight="1">
      <c r="D131" s="182"/>
      <c r="E131" s="182" t="s">
        <v>141</v>
      </c>
      <c r="G131" s="183"/>
      <c r="P131" s="182" t="s">
        <v>112</v>
      </c>
      <c r="Q131" s="182" t="s">
        <v>109</v>
      </c>
      <c r="R131" s="182" t="s">
        <v>113</v>
      </c>
      <c r="S131" s="198"/>
      <c r="T131" s="198"/>
      <c r="U131" s="198"/>
      <c r="V131" s="198"/>
    </row>
    <row r="132" spans="4:22" s="17" customFormat="1" ht="15.75" customHeight="1">
      <c r="D132" s="182"/>
      <c r="E132" s="197" t="s">
        <v>9</v>
      </c>
      <c r="G132" s="183"/>
      <c r="P132" s="182" t="s">
        <v>112</v>
      </c>
      <c r="Q132" s="182" t="s">
        <v>109</v>
      </c>
      <c r="R132" s="182" t="s">
        <v>113</v>
      </c>
      <c r="S132" s="198"/>
      <c r="T132" s="198"/>
      <c r="U132" s="198"/>
      <c r="V132" s="198"/>
    </row>
    <row r="133" spans="4:22" s="17" customFormat="1" ht="15.75" customHeight="1">
      <c r="D133" s="170"/>
      <c r="E133" s="170">
        <v>1</v>
      </c>
      <c r="G133" s="171">
        <v>2</v>
      </c>
      <c r="P133" s="170" t="s">
        <v>112</v>
      </c>
      <c r="Q133" s="170" t="s">
        <v>112</v>
      </c>
      <c r="R133" s="170" t="s">
        <v>113</v>
      </c>
      <c r="S133" s="198"/>
      <c r="T133" s="198"/>
      <c r="U133" s="198"/>
      <c r="V133" s="198"/>
    </row>
    <row r="134" spans="4:22" s="17" customFormat="1" ht="15.75" customHeight="1">
      <c r="D134" s="172"/>
      <c r="E134" s="172" t="s">
        <v>114</v>
      </c>
      <c r="G134" s="173">
        <v>2</v>
      </c>
      <c r="P134" s="172" t="s">
        <v>112</v>
      </c>
      <c r="Q134" s="172" t="s">
        <v>115</v>
      </c>
      <c r="R134" s="172" t="s">
        <v>113</v>
      </c>
      <c r="S134" s="198"/>
      <c r="T134" s="198"/>
      <c r="U134" s="198"/>
      <c r="V134" s="198"/>
    </row>
    <row r="135" spans="1:22" s="17" customFormat="1" ht="13.5" customHeight="1">
      <c r="A135" s="163">
        <v>34</v>
      </c>
      <c r="B135" s="163" t="s">
        <v>110</v>
      </c>
      <c r="C135" s="163" t="s">
        <v>138</v>
      </c>
      <c r="D135" s="17" t="s">
        <v>198</v>
      </c>
      <c r="E135" s="164" t="s">
        <v>220</v>
      </c>
      <c r="F135" s="163" t="s">
        <v>139</v>
      </c>
      <c r="G135" s="165">
        <v>20</v>
      </c>
      <c r="H135" s="166"/>
      <c r="I135" s="166"/>
      <c r="J135" s="167">
        <v>0</v>
      </c>
      <c r="K135" s="165">
        <f>G135*J135</f>
        <v>0</v>
      </c>
      <c r="L135" s="167">
        <v>0</v>
      </c>
      <c r="M135" s="165">
        <f>G135*L135</f>
        <v>0</v>
      </c>
      <c r="N135" s="168">
        <v>15</v>
      </c>
      <c r="O135" s="169">
        <v>4</v>
      </c>
      <c r="P135" s="17" t="s">
        <v>112</v>
      </c>
      <c r="S135" s="198"/>
      <c r="T135" s="198"/>
      <c r="U135" s="198"/>
      <c r="V135" s="198"/>
    </row>
    <row r="136" spans="4:22" s="17" customFormat="1" ht="15.75" customHeight="1">
      <c r="D136" s="182"/>
      <c r="E136" s="182" t="s">
        <v>140</v>
      </c>
      <c r="G136" s="183"/>
      <c r="P136" s="182" t="s">
        <v>112</v>
      </c>
      <c r="Q136" s="182" t="s">
        <v>109</v>
      </c>
      <c r="R136" s="182" t="s">
        <v>113</v>
      </c>
      <c r="S136" s="198"/>
      <c r="T136" s="198"/>
      <c r="U136" s="198"/>
      <c r="V136" s="198"/>
    </row>
    <row r="137" spans="4:22" s="17" customFormat="1" ht="15.75" customHeight="1">
      <c r="D137" s="182"/>
      <c r="E137" s="182" t="s">
        <v>141</v>
      </c>
      <c r="G137" s="183"/>
      <c r="P137" s="182" t="s">
        <v>112</v>
      </c>
      <c r="Q137" s="182" t="s">
        <v>109</v>
      </c>
      <c r="R137" s="182" t="s">
        <v>113</v>
      </c>
      <c r="S137" s="198"/>
      <c r="T137" s="198"/>
      <c r="U137" s="198"/>
      <c r="V137" s="198"/>
    </row>
    <row r="138" spans="4:22" s="17" customFormat="1" ht="15.75" customHeight="1">
      <c r="D138" s="182"/>
      <c r="E138" s="197" t="s">
        <v>10</v>
      </c>
      <c r="G138" s="183"/>
      <c r="P138" s="182" t="s">
        <v>112</v>
      </c>
      <c r="Q138" s="182" t="s">
        <v>109</v>
      </c>
      <c r="R138" s="182" t="s">
        <v>113</v>
      </c>
      <c r="S138" s="198"/>
      <c r="T138" s="198"/>
      <c r="U138" s="198"/>
      <c r="V138" s="198"/>
    </row>
    <row r="139" spans="4:22" s="17" customFormat="1" ht="15.75" customHeight="1">
      <c r="D139" s="170"/>
      <c r="E139" s="170">
        <v>20</v>
      </c>
      <c r="G139" s="171">
        <v>20</v>
      </c>
      <c r="P139" s="170" t="s">
        <v>112</v>
      </c>
      <c r="Q139" s="170" t="s">
        <v>112</v>
      </c>
      <c r="R139" s="170" t="s">
        <v>113</v>
      </c>
      <c r="S139" s="198"/>
      <c r="T139" s="198"/>
      <c r="U139" s="198"/>
      <c r="V139" s="198"/>
    </row>
    <row r="140" spans="4:22" s="17" customFormat="1" ht="15.75" customHeight="1">
      <c r="D140" s="172"/>
      <c r="E140" s="172" t="s">
        <v>114</v>
      </c>
      <c r="G140" s="173">
        <v>20</v>
      </c>
      <c r="P140" s="172" t="s">
        <v>112</v>
      </c>
      <c r="Q140" s="172" t="s">
        <v>115</v>
      </c>
      <c r="R140" s="172" t="s">
        <v>113</v>
      </c>
      <c r="S140" s="198"/>
      <c r="T140" s="198"/>
      <c r="U140" s="198"/>
      <c r="V140" s="198"/>
    </row>
    <row r="141" spans="1:22" s="17" customFormat="1" ht="13.5" customHeight="1">
      <c r="A141" s="163">
        <v>35</v>
      </c>
      <c r="B141" s="163" t="s">
        <v>110</v>
      </c>
      <c r="C141" s="163" t="s">
        <v>138</v>
      </c>
      <c r="D141" s="17" t="s">
        <v>199</v>
      </c>
      <c r="E141" s="164" t="s">
        <v>221</v>
      </c>
      <c r="F141" s="163" t="s">
        <v>139</v>
      </c>
      <c r="G141" s="165">
        <v>4</v>
      </c>
      <c r="H141" s="166"/>
      <c r="I141" s="166"/>
      <c r="J141" s="167">
        <v>0</v>
      </c>
      <c r="K141" s="165">
        <f>G141*J141</f>
        <v>0</v>
      </c>
      <c r="L141" s="167">
        <v>0</v>
      </c>
      <c r="M141" s="165">
        <f>G141*L141</f>
        <v>0</v>
      </c>
      <c r="N141" s="168">
        <v>15</v>
      </c>
      <c r="O141" s="169">
        <v>4</v>
      </c>
      <c r="P141" s="17" t="s">
        <v>112</v>
      </c>
      <c r="S141" s="198"/>
      <c r="T141" s="198"/>
      <c r="U141" s="198"/>
      <c r="V141" s="198"/>
    </row>
    <row r="142" spans="4:22" s="17" customFormat="1" ht="15.75" customHeight="1">
      <c r="D142" s="182"/>
      <c r="E142" s="182" t="s">
        <v>140</v>
      </c>
      <c r="G142" s="183"/>
      <c r="P142" s="182" t="s">
        <v>112</v>
      </c>
      <c r="Q142" s="182" t="s">
        <v>109</v>
      </c>
      <c r="R142" s="182" t="s">
        <v>113</v>
      </c>
      <c r="S142" s="198"/>
      <c r="T142" s="198"/>
      <c r="U142" s="198"/>
      <c r="V142" s="198"/>
    </row>
    <row r="143" spans="4:22" s="17" customFormat="1" ht="15.75" customHeight="1">
      <c r="D143" s="182"/>
      <c r="E143" s="182" t="s">
        <v>141</v>
      </c>
      <c r="G143" s="183"/>
      <c r="P143" s="182" t="s">
        <v>112</v>
      </c>
      <c r="Q143" s="182" t="s">
        <v>109</v>
      </c>
      <c r="R143" s="182" t="s">
        <v>113</v>
      </c>
      <c r="S143" s="198"/>
      <c r="T143" s="198"/>
      <c r="U143" s="198"/>
      <c r="V143" s="198"/>
    </row>
    <row r="144" spans="4:22" s="17" customFormat="1" ht="15.75" customHeight="1">
      <c r="D144" s="182"/>
      <c r="E144" s="197" t="s">
        <v>10</v>
      </c>
      <c r="G144" s="183"/>
      <c r="P144" s="182" t="s">
        <v>112</v>
      </c>
      <c r="Q144" s="182" t="s">
        <v>109</v>
      </c>
      <c r="R144" s="182" t="s">
        <v>113</v>
      </c>
      <c r="S144" s="198"/>
      <c r="T144" s="198"/>
      <c r="U144" s="198"/>
      <c r="V144" s="198"/>
    </row>
    <row r="145" spans="4:22" s="17" customFormat="1" ht="15.75" customHeight="1">
      <c r="D145" s="170"/>
      <c r="E145" s="170">
        <v>4</v>
      </c>
      <c r="G145" s="171">
        <v>4</v>
      </c>
      <c r="P145" s="170" t="s">
        <v>112</v>
      </c>
      <c r="Q145" s="170" t="s">
        <v>112</v>
      </c>
      <c r="R145" s="170" t="s">
        <v>113</v>
      </c>
      <c r="S145" s="198"/>
      <c r="T145" s="198"/>
      <c r="U145" s="198"/>
      <c r="V145" s="198"/>
    </row>
    <row r="146" spans="4:22" s="17" customFormat="1" ht="15.75" customHeight="1">
      <c r="D146" s="172"/>
      <c r="E146" s="172" t="s">
        <v>114</v>
      </c>
      <c r="G146" s="173">
        <v>4</v>
      </c>
      <c r="P146" s="172" t="s">
        <v>112</v>
      </c>
      <c r="Q146" s="172" t="s">
        <v>115</v>
      </c>
      <c r="R146" s="172" t="s">
        <v>113</v>
      </c>
      <c r="S146" s="198"/>
      <c r="T146" s="198"/>
      <c r="U146" s="198"/>
      <c r="V146" s="198"/>
    </row>
    <row r="147" spans="1:22" s="17" customFormat="1" ht="13.5" customHeight="1">
      <c r="A147" s="163">
        <v>36</v>
      </c>
      <c r="B147" s="163" t="s">
        <v>110</v>
      </c>
      <c r="C147" s="163" t="s">
        <v>138</v>
      </c>
      <c r="D147" s="17" t="s">
        <v>200</v>
      </c>
      <c r="E147" s="164" t="s">
        <v>201</v>
      </c>
      <c r="F147" s="163" t="s">
        <v>128</v>
      </c>
      <c r="G147" s="165">
        <v>45</v>
      </c>
      <c r="H147" s="166"/>
      <c r="I147" s="166"/>
      <c r="J147" s="167">
        <v>0</v>
      </c>
      <c r="K147" s="165">
        <f>G147*J147</f>
        <v>0</v>
      </c>
      <c r="L147" s="167">
        <v>0</v>
      </c>
      <c r="M147" s="165">
        <f>G147*L147</f>
        <v>0</v>
      </c>
      <c r="N147" s="168">
        <v>15</v>
      </c>
      <c r="O147" s="169">
        <v>4</v>
      </c>
      <c r="P147" s="17" t="s">
        <v>112</v>
      </c>
      <c r="S147" s="198"/>
      <c r="T147" s="198"/>
      <c r="U147" s="198"/>
      <c r="V147" s="198"/>
    </row>
    <row r="148" spans="4:22" s="17" customFormat="1" ht="15.75" customHeight="1">
      <c r="D148" s="182"/>
      <c r="E148" s="182" t="s">
        <v>140</v>
      </c>
      <c r="G148" s="183"/>
      <c r="P148" s="182" t="s">
        <v>112</v>
      </c>
      <c r="Q148" s="182" t="s">
        <v>109</v>
      </c>
      <c r="R148" s="182" t="s">
        <v>113</v>
      </c>
      <c r="S148" s="198"/>
      <c r="T148" s="198"/>
      <c r="U148" s="198"/>
      <c r="V148" s="198"/>
    </row>
    <row r="149" spans="4:22" s="17" customFormat="1" ht="15.75" customHeight="1">
      <c r="D149" s="182"/>
      <c r="E149" s="182" t="s">
        <v>141</v>
      </c>
      <c r="G149" s="183"/>
      <c r="P149" s="182" t="s">
        <v>112</v>
      </c>
      <c r="Q149" s="182" t="s">
        <v>109</v>
      </c>
      <c r="R149" s="182" t="s">
        <v>113</v>
      </c>
      <c r="S149" s="198"/>
      <c r="T149" s="198"/>
      <c r="U149" s="198"/>
      <c r="V149" s="198"/>
    </row>
    <row r="150" spans="4:22" s="17" customFormat="1" ht="15.75" customHeight="1">
      <c r="D150" s="182"/>
      <c r="E150" s="182" t="s">
        <v>202</v>
      </c>
      <c r="G150" s="183"/>
      <c r="P150" s="182" t="s">
        <v>112</v>
      </c>
      <c r="Q150" s="182" t="s">
        <v>109</v>
      </c>
      <c r="R150" s="182" t="s">
        <v>113</v>
      </c>
      <c r="S150" s="198"/>
      <c r="T150" s="198"/>
      <c r="U150" s="198"/>
      <c r="V150" s="198"/>
    </row>
    <row r="151" spans="4:22" s="17" customFormat="1" ht="15.75" customHeight="1">
      <c r="D151" s="170"/>
      <c r="E151" s="170" t="s">
        <v>4</v>
      </c>
      <c r="G151" s="171">
        <v>45</v>
      </c>
      <c r="P151" s="170" t="s">
        <v>112</v>
      </c>
      <c r="Q151" s="170" t="s">
        <v>112</v>
      </c>
      <c r="R151" s="170" t="s">
        <v>113</v>
      </c>
      <c r="S151" s="198"/>
      <c r="T151" s="198"/>
      <c r="U151" s="198"/>
      <c r="V151" s="198"/>
    </row>
    <row r="152" spans="4:22" s="17" customFormat="1" ht="15.75" customHeight="1">
      <c r="D152" s="172"/>
      <c r="E152" s="172" t="s">
        <v>114</v>
      </c>
      <c r="G152" s="173">
        <v>45</v>
      </c>
      <c r="P152" s="172" t="s">
        <v>112</v>
      </c>
      <c r="Q152" s="172" t="s">
        <v>115</v>
      </c>
      <c r="R152" s="172" t="s">
        <v>113</v>
      </c>
      <c r="S152" s="198"/>
      <c r="T152" s="198"/>
      <c r="U152" s="198"/>
      <c r="V152" s="198"/>
    </row>
    <row r="153" spans="1:22" s="17" customFormat="1" ht="13.5" customHeight="1">
      <c r="A153" s="163">
        <v>37</v>
      </c>
      <c r="B153" s="163" t="s">
        <v>110</v>
      </c>
      <c r="C153" s="163" t="s">
        <v>138</v>
      </c>
      <c r="D153" s="17" t="s">
        <v>203</v>
      </c>
      <c r="E153" s="164" t="s">
        <v>204</v>
      </c>
      <c r="F153" s="163" t="s">
        <v>128</v>
      </c>
      <c r="G153" s="165">
        <v>28.8</v>
      </c>
      <c r="H153" s="166"/>
      <c r="I153" s="166"/>
      <c r="J153" s="167">
        <v>0</v>
      </c>
      <c r="K153" s="165">
        <f>G153*J153</f>
        <v>0</v>
      </c>
      <c r="L153" s="167">
        <v>0</v>
      </c>
      <c r="M153" s="165">
        <f>G153*L153</f>
        <v>0</v>
      </c>
      <c r="N153" s="168">
        <v>15</v>
      </c>
      <c r="O153" s="169">
        <v>4</v>
      </c>
      <c r="P153" s="17" t="s">
        <v>112</v>
      </c>
      <c r="S153" s="198"/>
      <c r="T153" s="198"/>
      <c r="U153" s="198"/>
      <c r="V153" s="198"/>
    </row>
    <row r="154" spans="4:22" s="17" customFormat="1" ht="15.75" customHeight="1">
      <c r="D154" s="182"/>
      <c r="E154" s="182" t="s">
        <v>140</v>
      </c>
      <c r="G154" s="183"/>
      <c r="P154" s="182" t="s">
        <v>112</v>
      </c>
      <c r="Q154" s="182" t="s">
        <v>109</v>
      </c>
      <c r="R154" s="182" t="s">
        <v>113</v>
      </c>
      <c r="S154" s="198"/>
      <c r="T154" s="198"/>
      <c r="U154" s="198"/>
      <c r="V154" s="198"/>
    </row>
    <row r="155" spans="4:22" s="17" customFormat="1" ht="15.75" customHeight="1">
      <c r="D155" s="182"/>
      <c r="E155" s="182" t="s">
        <v>141</v>
      </c>
      <c r="G155" s="183"/>
      <c r="P155" s="182" t="s">
        <v>112</v>
      </c>
      <c r="Q155" s="182" t="s">
        <v>109</v>
      </c>
      <c r="R155" s="182" t="s">
        <v>113</v>
      </c>
      <c r="S155" s="198"/>
      <c r="T155" s="198"/>
      <c r="U155" s="198"/>
      <c r="V155" s="198"/>
    </row>
    <row r="156" spans="4:22" s="17" customFormat="1" ht="15.75" customHeight="1">
      <c r="D156" s="182"/>
      <c r="E156" s="182" t="s">
        <v>202</v>
      </c>
      <c r="G156" s="183"/>
      <c r="P156" s="182" t="s">
        <v>112</v>
      </c>
      <c r="Q156" s="182" t="s">
        <v>109</v>
      </c>
      <c r="R156" s="182" t="s">
        <v>113</v>
      </c>
      <c r="S156" s="198"/>
      <c r="T156" s="198"/>
      <c r="U156" s="198"/>
      <c r="V156" s="198"/>
    </row>
    <row r="157" spans="4:22" s="17" customFormat="1" ht="15.75" customHeight="1">
      <c r="D157" s="170"/>
      <c r="E157" s="170" t="s">
        <v>5</v>
      </c>
      <c r="G157" s="171">
        <v>28.8</v>
      </c>
      <c r="P157" s="170" t="s">
        <v>112</v>
      </c>
      <c r="Q157" s="170" t="s">
        <v>112</v>
      </c>
      <c r="R157" s="170" t="s">
        <v>113</v>
      </c>
      <c r="S157" s="198"/>
      <c r="T157" s="198"/>
      <c r="U157" s="198"/>
      <c r="V157" s="198"/>
    </row>
    <row r="158" spans="4:22" s="17" customFormat="1" ht="15.75" customHeight="1">
      <c r="D158" s="172"/>
      <c r="E158" s="172" t="s">
        <v>114</v>
      </c>
      <c r="G158" s="173">
        <v>28.8</v>
      </c>
      <c r="P158" s="172" t="s">
        <v>112</v>
      </c>
      <c r="Q158" s="172" t="s">
        <v>115</v>
      </c>
      <c r="R158" s="172" t="s">
        <v>113</v>
      </c>
      <c r="S158" s="198"/>
      <c r="T158" s="198"/>
      <c r="U158" s="198"/>
      <c r="V158" s="198"/>
    </row>
    <row r="159" spans="1:22" s="17" customFormat="1" ht="13.5" customHeight="1">
      <c r="A159" s="163">
        <v>38</v>
      </c>
      <c r="B159" s="163" t="s">
        <v>110</v>
      </c>
      <c r="C159" s="163" t="s">
        <v>138</v>
      </c>
      <c r="D159" s="17" t="s">
        <v>205</v>
      </c>
      <c r="E159" s="164" t="s">
        <v>206</v>
      </c>
      <c r="F159" s="163" t="s">
        <v>128</v>
      </c>
      <c r="G159" s="165">
        <v>3.6</v>
      </c>
      <c r="H159" s="166"/>
      <c r="I159" s="166"/>
      <c r="J159" s="167">
        <v>0</v>
      </c>
      <c r="K159" s="165">
        <f>G159*J159</f>
        <v>0</v>
      </c>
      <c r="L159" s="167">
        <v>0</v>
      </c>
      <c r="M159" s="165">
        <f>G159*L159</f>
        <v>0</v>
      </c>
      <c r="N159" s="168">
        <v>15</v>
      </c>
      <c r="O159" s="169">
        <v>4</v>
      </c>
      <c r="P159" s="17" t="s">
        <v>112</v>
      </c>
      <c r="S159" s="198"/>
      <c r="T159" s="198"/>
      <c r="U159" s="198"/>
      <c r="V159" s="198"/>
    </row>
    <row r="160" spans="4:22" s="17" customFormat="1" ht="15.75" customHeight="1">
      <c r="D160" s="182"/>
      <c r="E160" s="182" t="s">
        <v>140</v>
      </c>
      <c r="G160" s="183"/>
      <c r="P160" s="182" t="s">
        <v>112</v>
      </c>
      <c r="Q160" s="182" t="s">
        <v>109</v>
      </c>
      <c r="R160" s="182" t="s">
        <v>113</v>
      </c>
      <c r="S160" s="198"/>
      <c r="T160" s="198"/>
      <c r="U160" s="198"/>
      <c r="V160" s="198"/>
    </row>
    <row r="161" spans="4:22" s="17" customFormat="1" ht="15.75" customHeight="1">
      <c r="D161" s="182"/>
      <c r="E161" s="182" t="s">
        <v>141</v>
      </c>
      <c r="G161" s="183"/>
      <c r="P161" s="182" t="s">
        <v>112</v>
      </c>
      <c r="Q161" s="182" t="s">
        <v>109</v>
      </c>
      <c r="R161" s="182" t="s">
        <v>113</v>
      </c>
      <c r="S161" s="198"/>
      <c r="T161" s="198"/>
      <c r="U161" s="198"/>
      <c r="V161" s="198"/>
    </row>
    <row r="162" spans="4:22" s="17" customFormat="1" ht="15.75" customHeight="1">
      <c r="D162" s="182"/>
      <c r="E162" s="182" t="s">
        <v>202</v>
      </c>
      <c r="G162" s="183"/>
      <c r="P162" s="182" t="s">
        <v>112</v>
      </c>
      <c r="Q162" s="182" t="s">
        <v>109</v>
      </c>
      <c r="R162" s="182" t="s">
        <v>113</v>
      </c>
      <c r="S162" s="198"/>
      <c r="T162" s="198"/>
      <c r="U162" s="198"/>
      <c r="V162" s="198"/>
    </row>
    <row r="163" spans="4:22" s="17" customFormat="1" ht="15.75" customHeight="1">
      <c r="D163" s="170"/>
      <c r="E163" s="170" t="s">
        <v>3</v>
      </c>
      <c r="G163" s="171">
        <v>3.6</v>
      </c>
      <c r="P163" s="170" t="s">
        <v>112</v>
      </c>
      <c r="Q163" s="170" t="s">
        <v>112</v>
      </c>
      <c r="R163" s="170" t="s">
        <v>113</v>
      </c>
      <c r="S163" s="198"/>
      <c r="T163" s="198"/>
      <c r="U163" s="198"/>
      <c r="V163" s="198"/>
    </row>
    <row r="164" spans="4:22" s="17" customFormat="1" ht="15.75" customHeight="1">
      <c r="D164" s="172"/>
      <c r="E164" s="172" t="s">
        <v>114</v>
      </c>
      <c r="G164" s="173">
        <v>3.6</v>
      </c>
      <c r="P164" s="172" t="s">
        <v>112</v>
      </c>
      <c r="Q164" s="172" t="s">
        <v>115</v>
      </c>
      <c r="R164" s="172" t="s">
        <v>113</v>
      </c>
      <c r="S164" s="198"/>
      <c r="T164" s="198"/>
      <c r="U164" s="198"/>
      <c r="V164" s="198"/>
    </row>
    <row r="165" spans="1:22" s="17" customFormat="1" ht="13.5" customHeight="1">
      <c r="A165" s="163">
        <v>39</v>
      </c>
      <c r="B165" s="163" t="s">
        <v>110</v>
      </c>
      <c r="C165" s="163" t="s">
        <v>181</v>
      </c>
      <c r="D165" s="17" t="s">
        <v>207</v>
      </c>
      <c r="E165" s="164" t="s">
        <v>208</v>
      </c>
      <c r="F165" s="163" t="s">
        <v>62</v>
      </c>
      <c r="G165" s="165">
        <f>SUM(I75:I164)/100</f>
        <v>0</v>
      </c>
      <c r="H165" s="166"/>
      <c r="I165" s="166"/>
      <c r="J165" s="167">
        <v>0</v>
      </c>
      <c r="K165" s="165">
        <f>G165*J165</f>
        <v>0</v>
      </c>
      <c r="L165" s="167">
        <v>0</v>
      </c>
      <c r="M165" s="165">
        <f>G165*L165</f>
        <v>0</v>
      </c>
      <c r="N165" s="168">
        <v>15</v>
      </c>
      <c r="O165" s="169">
        <v>16</v>
      </c>
      <c r="P165" s="17" t="s">
        <v>112</v>
      </c>
      <c r="S165" s="198"/>
      <c r="T165" s="198"/>
      <c r="U165" s="198"/>
      <c r="V165" s="198"/>
    </row>
    <row r="166" spans="2:22" s="135" customFormat="1" ht="12.75" customHeight="1">
      <c r="B166" s="140" t="s">
        <v>68</v>
      </c>
      <c r="D166" s="141" t="s">
        <v>209</v>
      </c>
      <c r="E166" s="141" t="s">
        <v>210</v>
      </c>
      <c r="I166" s="142"/>
      <c r="K166" s="143">
        <f>SUM(K167:K179)</f>
        <v>0</v>
      </c>
      <c r="M166" s="143">
        <f>SUM(M167:M179)</f>
        <v>0</v>
      </c>
      <c r="P166" s="141" t="s">
        <v>109</v>
      </c>
      <c r="S166" s="199"/>
      <c r="T166" s="199"/>
      <c r="U166" s="199"/>
      <c r="V166" s="199"/>
    </row>
    <row r="167" spans="1:22" s="17" customFormat="1" ht="13.5" customHeight="1">
      <c r="A167" s="163">
        <v>40</v>
      </c>
      <c r="B167" s="163" t="s">
        <v>110</v>
      </c>
      <c r="C167" s="163" t="s">
        <v>138</v>
      </c>
      <c r="D167" s="17" t="s">
        <v>212</v>
      </c>
      <c r="E167" s="164" t="s">
        <v>6</v>
      </c>
      <c r="F167" s="163" t="s">
        <v>139</v>
      </c>
      <c r="G167" s="165">
        <v>20</v>
      </c>
      <c r="H167" s="166"/>
      <c r="I167" s="166"/>
      <c r="J167" s="167">
        <v>0</v>
      </c>
      <c r="K167" s="165">
        <f>G167*J167</f>
        <v>0</v>
      </c>
      <c r="L167" s="167">
        <v>0</v>
      </c>
      <c r="M167" s="165">
        <f>G167*L167</f>
        <v>0</v>
      </c>
      <c r="N167" s="168">
        <v>15</v>
      </c>
      <c r="O167" s="169">
        <v>4</v>
      </c>
      <c r="P167" s="17" t="s">
        <v>112</v>
      </c>
      <c r="S167" s="198"/>
      <c r="T167" s="198"/>
      <c r="U167" s="198"/>
      <c r="V167" s="198"/>
    </row>
    <row r="168" spans="4:22" s="17" customFormat="1" ht="15.75" customHeight="1">
      <c r="D168" s="182"/>
      <c r="E168" s="182" t="s">
        <v>140</v>
      </c>
      <c r="G168" s="183"/>
      <c r="P168" s="182" t="s">
        <v>112</v>
      </c>
      <c r="Q168" s="182" t="s">
        <v>109</v>
      </c>
      <c r="R168" s="182" t="s">
        <v>113</v>
      </c>
      <c r="S168" s="198"/>
      <c r="T168" s="198"/>
      <c r="U168" s="198"/>
      <c r="V168" s="198"/>
    </row>
    <row r="169" spans="4:22" s="17" customFormat="1" ht="15.75" customHeight="1">
      <c r="D169" s="182"/>
      <c r="E169" s="182" t="s">
        <v>141</v>
      </c>
      <c r="G169" s="183"/>
      <c r="P169" s="182" t="s">
        <v>112</v>
      </c>
      <c r="Q169" s="182" t="s">
        <v>109</v>
      </c>
      <c r="R169" s="182" t="s">
        <v>113</v>
      </c>
      <c r="S169" s="198"/>
      <c r="T169" s="198"/>
      <c r="U169" s="198"/>
      <c r="V169" s="198"/>
    </row>
    <row r="170" spans="4:22" s="17" customFormat="1" ht="15.75" customHeight="1">
      <c r="D170" s="182"/>
      <c r="E170" s="182" t="s">
        <v>211</v>
      </c>
      <c r="G170" s="183"/>
      <c r="P170" s="182" t="s">
        <v>112</v>
      </c>
      <c r="Q170" s="182" t="s">
        <v>109</v>
      </c>
      <c r="R170" s="182" t="s">
        <v>113</v>
      </c>
      <c r="S170" s="198"/>
      <c r="T170" s="198"/>
      <c r="U170" s="198"/>
      <c r="V170" s="198"/>
    </row>
    <row r="171" spans="4:22" s="17" customFormat="1" ht="15.75" customHeight="1">
      <c r="D171" s="170"/>
      <c r="E171" s="170">
        <v>20</v>
      </c>
      <c r="G171" s="171">
        <v>20</v>
      </c>
      <c r="P171" s="170" t="s">
        <v>112</v>
      </c>
      <c r="Q171" s="170" t="s">
        <v>112</v>
      </c>
      <c r="R171" s="170" t="s">
        <v>113</v>
      </c>
      <c r="S171" s="198"/>
      <c r="T171" s="198"/>
      <c r="U171" s="198"/>
      <c r="V171" s="198"/>
    </row>
    <row r="172" spans="4:22" s="17" customFormat="1" ht="15.75" customHeight="1">
      <c r="D172" s="172"/>
      <c r="E172" s="172" t="s">
        <v>114</v>
      </c>
      <c r="G172" s="173">
        <v>20</v>
      </c>
      <c r="P172" s="172" t="s">
        <v>112</v>
      </c>
      <c r="Q172" s="172" t="s">
        <v>115</v>
      </c>
      <c r="R172" s="172" t="s">
        <v>113</v>
      </c>
      <c r="S172" s="198"/>
      <c r="T172" s="198"/>
      <c r="U172" s="198"/>
      <c r="V172" s="198"/>
    </row>
    <row r="173" spans="1:22" s="17" customFormat="1" ht="13.5" customHeight="1">
      <c r="A173" s="163">
        <v>41</v>
      </c>
      <c r="B173" s="163" t="s">
        <v>110</v>
      </c>
      <c r="C173" s="163" t="s">
        <v>138</v>
      </c>
      <c r="D173" s="17" t="s">
        <v>213</v>
      </c>
      <c r="E173" s="164" t="s">
        <v>7</v>
      </c>
      <c r="F173" s="163" t="s">
        <v>139</v>
      </c>
      <c r="G173" s="165">
        <v>4</v>
      </c>
      <c r="H173" s="166"/>
      <c r="I173" s="166"/>
      <c r="J173" s="167">
        <v>0</v>
      </c>
      <c r="K173" s="165">
        <f>G173*J173</f>
        <v>0</v>
      </c>
      <c r="L173" s="167">
        <v>0</v>
      </c>
      <c r="M173" s="165">
        <f>G173*L173</f>
        <v>0</v>
      </c>
      <c r="N173" s="168">
        <v>15</v>
      </c>
      <c r="O173" s="169">
        <v>4</v>
      </c>
      <c r="P173" s="17" t="s">
        <v>112</v>
      </c>
      <c r="S173" s="198"/>
      <c r="T173" s="198"/>
      <c r="U173" s="198"/>
      <c r="V173" s="198"/>
    </row>
    <row r="174" spans="4:22" s="17" customFormat="1" ht="15.75" customHeight="1">
      <c r="D174" s="182"/>
      <c r="E174" s="182" t="s">
        <v>140</v>
      </c>
      <c r="G174" s="183"/>
      <c r="P174" s="182" t="s">
        <v>112</v>
      </c>
      <c r="Q174" s="182" t="s">
        <v>109</v>
      </c>
      <c r="R174" s="182" t="s">
        <v>113</v>
      </c>
      <c r="S174" s="198"/>
      <c r="T174" s="198"/>
      <c r="U174" s="198"/>
      <c r="V174" s="198"/>
    </row>
    <row r="175" spans="4:22" s="17" customFormat="1" ht="15.75" customHeight="1">
      <c r="D175" s="182"/>
      <c r="E175" s="182" t="s">
        <v>141</v>
      </c>
      <c r="G175" s="183"/>
      <c r="P175" s="182" t="s">
        <v>112</v>
      </c>
      <c r="Q175" s="182" t="s">
        <v>109</v>
      </c>
      <c r="R175" s="182" t="s">
        <v>113</v>
      </c>
      <c r="S175" s="198"/>
      <c r="T175" s="198"/>
      <c r="U175" s="198"/>
      <c r="V175" s="198"/>
    </row>
    <row r="176" spans="4:22" s="17" customFormat="1" ht="15.75" customHeight="1">
      <c r="D176" s="182"/>
      <c r="E176" s="182" t="s">
        <v>211</v>
      </c>
      <c r="G176" s="183"/>
      <c r="P176" s="182" t="s">
        <v>112</v>
      </c>
      <c r="Q176" s="182" t="s">
        <v>109</v>
      </c>
      <c r="R176" s="182" t="s">
        <v>113</v>
      </c>
      <c r="S176" s="198"/>
      <c r="T176" s="198"/>
      <c r="U176" s="198"/>
      <c r="V176" s="198"/>
    </row>
    <row r="177" spans="4:22" s="17" customFormat="1" ht="15.75" customHeight="1">
      <c r="D177" s="170"/>
      <c r="E177" s="170">
        <v>4</v>
      </c>
      <c r="G177" s="171">
        <v>4</v>
      </c>
      <c r="P177" s="170" t="s">
        <v>112</v>
      </c>
      <c r="Q177" s="170" t="s">
        <v>112</v>
      </c>
      <c r="R177" s="170" t="s">
        <v>113</v>
      </c>
      <c r="S177" s="198"/>
      <c r="T177" s="198"/>
      <c r="U177" s="198"/>
      <c r="V177" s="198"/>
    </row>
    <row r="178" spans="4:22" s="17" customFormat="1" ht="15.75" customHeight="1">
      <c r="D178" s="172"/>
      <c r="E178" s="172" t="s">
        <v>114</v>
      </c>
      <c r="G178" s="173">
        <v>4</v>
      </c>
      <c r="P178" s="172" t="s">
        <v>112</v>
      </c>
      <c r="Q178" s="172" t="s">
        <v>115</v>
      </c>
      <c r="R178" s="172" t="s">
        <v>113</v>
      </c>
      <c r="S178" s="198"/>
      <c r="T178" s="198"/>
      <c r="U178" s="198"/>
      <c r="V178" s="198"/>
    </row>
    <row r="179" spans="1:22" s="17" customFormat="1" ht="13.5" customHeight="1">
      <c r="A179" s="163">
        <v>42</v>
      </c>
      <c r="B179" s="163" t="s">
        <v>110</v>
      </c>
      <c r="C179" s="163" t="s">
        <v>209</v>
      </c>
      <c r="D179" s="17" t="s">
        <v>214</v>
      </c>
      <c r="E179" s="164" t="s">
        <v>215</v>
      </c>
      <c r="F179" s="163" t="s">
        <v>62</v>
      </c>
      <c r="G179" s="165">
        <f>SUM(I167:I178)/100</f>
        <v>0</v>
      </c>
      <c r="H179" s="166"/>
      <c r="I179" s="166"/>
      <c r="J179" s="167">
        <v>0</v>
      </c>
      <c r="K179" s="165">
        <f>G179*J179</f>
        <v>0</v>
      </c>
      <c r="L179" s="167">
        <v>0</v>
      </c>
      <c r="M179" s="165">
        <f>G179*L179</f>
        <v>0</v>
      </c>
      <c r="N179" s="168">
        <v>15</v>
      </c>
      <c r="O179" s="169">
        <v>16</v>
      </c>
      <c r="P179" s="17" t="s">
        <v>112</v>
      </c>
      <c r="S179" s="198"/>
      <c r="T179" s="198"/>
      <c r="U179" s="198"/>
      <c r="V179" s="198"/>
    </row>
    <row r="180" spans="2:22" s="135" customFormat="1" ht="12.75" customHeight="1">
      <c r="B180" s="140" t="s">
        <v>68</v>
      </c>
      <c r="D180" s="141" t="s">
        <v>12</v>
      </c>
      <c r="E180" s="141" t="s">
        <v>13</v>
      </c>
      <c r="I180" s="142"/>
      <c r="K180" s="143">
        <f>SUM(K181:K181)</f>
        <v>0.13494</v>
      </c>
      <c r="M180" s="143">
        <f>SUM(M181:M181)</f>
        <v>0</v>
      </c>
      <c r="P180" s="141" t="s">
        <v>109</v>
      </c>
      <c r="S180" s="199"/>
      <c r="T180" s="199"/>
      <c r="U180" s="199"/>
      <c r="V180" s="199"/>
    </row>
    <row r="181" spans="1:22" s="17" customFormat="1" ht="19.5" customHeight="1">
      <c r="A181" s="163">
        <v>43</v>
      </c>
      <c r="B181" s="163" t="s">
        <v>110</v>
      </c>
      <c r="C181" s="163" t="s">
        <v>12</v>
      </c>
      <c r="D181" s="17" t="s">
        <v>14</v>
      </c>
      <c r="E181" s="164" t="s">
        <v>15</v>
      </c>
      <c r="F181" s="163" t="s">
        <v>111</v>
      </c>
      <c r="G181" s="165">
        <v>346</v>
      </c>
      <c r="H181" s="166"/>
      <c r="I181" s="166"/>
      <c r="J181" s="167">
        <v>0.00039</v>
      </c>
      <c r="K181" s="165">
        <f>G181*J181</f>
        <v>0.13494</v>
      </c>
      <c r="L181" s="167">
        <v>0</v>
      </c>
      <c r="M181" s="165">
        <f>G181*L181</f>
        <v>0</v>
      </c>
      <c r="N181" s="168">
        <v>15</v>
      </c>
      <c r="O181" s="169">
        <v>16</v>
      </c>
      <c r="P181" s="17" t="s">
        <v>112</v>
      </c>
      <c r="S181" s="198"/>
      <c r="T181" s="198"/>
      <c r="U181" s="198"/>
      <c r="V181" s="198"/>
    </row>
    <row r="182" spans="1:22" s="17" customFormat="1" ht="13.5" customHeight="1">
      <c r="A182" s="186"/>
      <c r="B182" s="187" t="s">
        <v>68</v>
      </c>
      <c r="C182" s="186"/>
      <c r="D182" s="188"/>
      <c r="E182" s="137" t="s">
        <v>225</v>
      </c>
      <c r="F182" s="186"/>
      <c r="G182" s="189"/>
      <c r="H182" s="190"/>
      <c r="I182" s="191"/>
      <c r="J182" s="167"/>
      <c r="K182" s="165"/>
      <c r="L182" s="167"/>
      <c r="M182" s="165"/>
      <c r="N182" s="168"/>
      <c r="O182" s="169"/>
      <c r="S182" s="198"/>
      <c r="T182" s="198"/>
      <c r="U182" s="198"/>
      <c r="V182" s="198"/>
    </row>
    <row r="183" spans="1:22" s="193" customFormat="1" ht="13.5" customHeight="1">
      <c r="A183" s="186">
        <v>44</v>
      </c>
      <c r="B183" s="203"/>
      <c r="D183" s="204"/>
      <c r="E183" s="204" t="s">
        <v>226</v>
      </c>
      <c r="F183" s="193" t="s">
        <v>20</v>
      </c>
      <c r="G183" s="194" t="s">
        <v>8</v>
      </c>
      <c r="H183" s="190">
        <v>100000</v>
      </c>
      <c r="I183" s="205">
        <v>100000</v>
      </c>
      <c r="J183" s="206"/>
      <c r="K183" s="189"/>
      <c r="L183" s="206"/>
      <c r="M183" s="189"/>
      <c r="N183" s="207">
        <v>15</v>
      </c>
      <c r="O183" s="208">
        <v>64</v>
      </c>
      <c r="S183" s="209"/>
      <c r="T183" s="209"/>
      <c r="U183" s="209"/>
      <c r="V183" s="209"/>
    </row>
    <row r="184" spans="5:22" s="148" customFormat="1" ht="12.75" customHeight="1">
      <c r="E184" s="149" t="s">
        <v>92</v>
      </c>
      <c r="I184" s="150"/>
      <c r="K184" s="151" t="e">
        <f>K14+K35+#REF!</f>
        <v>#REF!</v>
      </c>
      <c r="M184" s="151" t="e">
        <f>M14+M35+#REF!</f>
        <v>#REF!</v>
      </c>
      <c r="S184" s="202"/>
      <c r="T184" s="202"/>
      <c r="U184" s="202"/>
      <c r="V184" s="202"/>
    </row>
  </sheetData>
  <sheetProtection/>
  <printOptions horizontalCentered="1"/>
  <pageMargins left="0.7874015748031497" right="0.7874015748031497" top="0.5905511811023623" bottom="0.5905511811023623" header="0" footer="0"/>
  <pageSetup fitToHeight="999" horizontalDpi="600" verticalDpi="600" orientation="landscape" paperSize="9" r:id="rId1"/>
  <headerFooter alignWithMargins="0">
    <oddFooter>&amp;C&amp;8Stránka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Vidlakova</cp:lastModifiedBy>
  <cp:lastPrinted>2017-11-10T10:57:48Z</cp:lastPrinted>
  <dcterms:created xsi:type="dcterms:W3CDTF">2015-04-29T13:20:49Z</dcterms:created>
  <dcterms:modified xsi:type="dcterms:W3CDTF">2017-11-10T10:58:49Z</dcterms:modified>
  <cp:category/>
  <cp:version/>
  <cp:contentType/>
  <cp:contentStatus/>
</cp:coreProperties>
</file>